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mc:AlternateContent xmlns:mc="http://schemas.openxmlformats.org/markup-compatibility/2006">
    <mc:Choice Requires="x15">
      <x15ac:absPath xmlns:x15ac="http://schemas.microsoft.com/office/spreadsheetml/2010/11/ac" url="C:\Users\HARALDS\Documents\priv\AB\Iepirkums24.04.2021\Tames\"/>
    </mc:Choice>
  </mc:AlternateContent>
  <xr:revisionPtr revIDLastSave="0" documentId="13_ncr:1_{D854CDF5-7AC1-4CF2-AE69-641394EDE37C}" xr6:coauthVersionLast="46" xr6:coauthVersionMax="46" xr10:uidLastSave="{00000000-0000-0000-0000-000000000000}"/>
  <bookViews>
    <workbookView xWindow="-120" yWindow="-120" windowWidth="29040" windowHeight="15840" activeTab="1" xr2:uid="{00000000-000D-0000-FFFF-FFFF00000000}"/>
  </bookViews>
  <sheets>
    <sheet name="Koptame" sheetId="5" r:id="rId1"/>
    <sheet name="Kopsav" sheetId="3" r:id="rId2"/>
    <sheet name="1-1" sheetId="1" r:id="rId3"/>
    <sheet name="1-2" sheetId="6" r:id="rId4"/>
    <sheet name="1-3" sheetId="7" r:id="rId5"/>
    <sheet name="1-4" sheetId="8" r:id="rId6"/>
    <sheet name="1-5" sheetId="11" r:id="rId7"/>
    <sheet name="1-6" sheetId="10" r:id="rId8"/>
    <sheet name="2-1" sheetId="13" r:id="rId9"/>
    <sheet name="2-2" sheetId="14" r:id="rId10"/>
    <sheet name="2-3" sheetId="15" r:id="rId11"/>
    <sheet name="2-4" sheetId="12" r:id="rId12"/>
    <sheet name="2-5" sheetId="16" r:id="rId13"/>
    <sheet name="3-1" sheetId="9" r:id="rId14"/>
  </sheets>
  <calcPr calcId="181029" fullPrecision="0"/>
</workbook>
</file>

<file path=xl/calcChain.xml><?xml version="1.0" encoding="utf-8"?>
<calcChain xmlns="http://schemas.openxmlformats.org/spreadsheetml/2006/main">
  <c r="K55" i="11" l="1"/>
  <c r="L55" i="11"/>
  <c r="E55" i="11"/>
  <c r="M55" i="11" s="1"/>
  <c r="N54" i="11"/>
  <c r="L54" i="11"/>
  <c r="N55" i="11" l="1"/>
  <c r="P55" i="11" s="1"/>
  <c r="O55" i="11"/>
  <c r="M54" i="11"/>
  <c r="O54" i="11"/>
  <c r="P54" i="11" l="1"/>
  <c r="K54" i="11"/>
  <c r="O27" i="6" l="1"/>
  <c r="M27" i="6"/>
  <c r="N27" i="6"/>
  <c r="L27" i="6"/>
  <c r="O26" i="6"/>
  <c r="N28" i="6"/>
  <c r="O28" i="6"/>
  <c r="N26" i="6"/>
  <c r="N19" i="6"/>
  <c r="N82" i="8"/>
  <c r="L80" i="8"/>
  <c r="N77" i="8"/>
  <c r="E117" i="7"/>
  <c r="O29" i="6"/>
  <c r="N102" i="8"/>
  <c r="L102" i="8"/>
  <c r="O39" i="11"/>
  <c r="M39" i="11"/>
  <c r="L39" i="11"/>
  <c r="K38" i="11"/>
  <c r="O84" i="8"/>
  <c r="M84" i="8"/>
  <c r="L84" i="8"/>
  <c r="K83" i="8"/>
  <c r="O83" i="8"/>
  <c r="K82" i="8"/>
  <c r="K81" i="8"/>
  <c r="O79" i="8"/>
  <c r="M79" i="8"/>
  <c r="L79" i="8"/>
  <c r="K78" i="8"/>
  <c r="N78" i="8"/>
  <c r="K77" i="8"/>
  <c r="K76" i="8"/>
  <c r="L75" i="8"/>
  <c r="L112" i="7"/>
  <c r="N109" i="7"/>
  <c r="O111" i="7"/>
  <c r="O113" i="7"/>
  <c r="M113" i="7"/>
  <c r="L113" i="7"/>
  <c r="K112" i="7"/>
  <c r="K111" i="7"/>
  <c r="K110" i="7"/>
  <c r="L29" i="6"/>
  <c r="N29" i="6"/>
  <c r="P27" i="6" l="1"/>
  <c r="K27" i="6"/>
  <c r="K28" i="6"/>
  <c r="M28" i="6"/>
  <c r="P28" i="6" s="1"/>
  <c r="L28" i="6"/>
  <c r="K26" i="6"/>
  <c r="M26" i="6"/>
  <c r="P26" i="6" s="1"/>
  <c r="L26" i="6"/>
  <c r="M29" i="6"/>
  <c r="P29" i="6" s="1"/>
  <c r="L19" i="6"/>
  <c r="O19" i="6"/>
  <c r="K19" i="6"/>
  <c r="M19" i="6"/>
  <c r="N98" i="8"/>
  <c r="E81" i="8"/>
  <c r="M81" i="8" s="1"/>
  <c r="K55" i="7"/>
  <c r="O102" i="8"/>
  <c r="K102" i="8"/>
  <c r="M82" i="8"/>
  <c r="L83" i="8"/>
  <c r="M102" i="8"/>
  <c r="P102" i="8" s="1"/>
  <c r="L98" i="8"/>
  <c r="O82" i="8"/>
  <c r="M80" i="8"/>
  <c r="O112" i="7"/>
  <c r="N37" i="11"/>
  <c r="E38" i="11"/>
  <c r="M38" i="11" s="1"/>
  <c r="N39" i="11"/>
  <c r="P39" i="11" s="1"/>
  <c r="K39" i="11"/>
  <c r="M37" i="11"/>
  <c r="O37" i="11"/>
  <c r="L37" i="11"/>
  <c r="O80" i="8"/>
  <c r="N80" i="8"/>
  <c r="L82" i="8"/>
  <c r="M83" i="8"/>
  <c r="L78" i="8"/>
  <c r="K80" i="8"/>
  <c r="N83" i="8"/>
  <c r="M78" i="8"/>
  <c r="O78" i="8"/>
  <c r="L97" i="8"/>
  <c r="N97" i="8"/>
  <c r="M75" i="8"/>
  <c r="E76" i="8"/>
  <c r="O77" i="8"/>
  <c r="K75" i="8"/>
  <c r="N75" i="8"/>
  <c r="L77" i="8"/>
  <c r="M77" i="8"/>
  <c r="M97" i="8"/>
  <c r="O97" i="8"/>
  <c r="M98" i="8"/>
  <c r="O98" i="8"/>
  <c r="M111" i="7"/>
  <c r="N111" i="7"/>
  <c r="E110" i="7"/>
  <c r="L109" i="7"/>
  <c r="M109" i="7"/>
  <c r="O109" i="7"/>
  <c r="L111" i="7"/>
  <c r="M112" i="7"/>
  <c r="N112" i="7"/>
  <c r="P82" i="8" l="1"/>
  <c r="L81" i="8"/>
  <c r="K29" i="6"/>
  <c r="P19" i="6"/>
  <c r="P80" i="8"/>
  <c r="N81" i="8"/>
  <c r="O81" i="8"/>
  <c r="N38" i="11"/>
  <c r="P111" i="7"/>
  <c r="O38" i="11"/>
  <c r="L38" i="11"/>
  <c r="P37" i="11"/>
  <c r="K37" i="11"/>
  <c r="O75" i="8"/>
  <c r="K84" i="8"/>
  <c r="N84" i="8"/>
  <c r="P84" i="8" s="1"/>
  <c r="K98" i="8"/>
  <c r="P97" i="8"/>
  <c r="P78" i="8"/>
  <c r="P83" i="8"/>
  <c r="M76" i="8"/>
  <c r="L76" i="8"/>
  <c r="O76" i="8"/>
  <c r="N76" i="8"/>
  <c r="K79" i="8"/>
  <c r="N79" i="8"/>
  <c r="P79" i="8" s="1"/>
  <c r="K97" i="8"/>
  <c r="P98" i="8"/>
  <c r="P77" i="8"/>
  <c r="P75" i="8"/>
  <c r="P109" i="7"/>
  <c r="K109" i="7"/>
  <c r="P112" i="7"/>
  <c r="P81" i="8" l="1"/>
  <c r="P38" i="11"/>
  <c r="P76" i="8"/>
  <c r="N32" i="1"/>
  <c r="L32" i="1"/>
  <c r="O32" i="1" l="1"/>
  <c r="K32" i="1"/>
  <c r="M32" i="1"/>
  <c r="C28" i="3"/>
  <c r="C26" i="3"/>
  <c r="C25" i="3"/>
  <c r="C24" i="3"/>
  <c r="C23" i="3"/>
  <c r="C22" i="3"/>
  <c r="C20" i="3"/>
  <c r="C19" i="3"/>
  <c r="C18" i="3"/>
  <c r="C17" i="3"/>
  <c r="C16" i="3"/>
  <c r="N39" i="1"/>
  <c r="L39" i="1"/>
  <c r="M39" i="1"/>
  <c r="N38" i="1"/>
  <c r="L38" i="1"/>
  <c r="M38" i="1"/>
  <c r="N21" i="1"/>
  <c r="L21" i="1"/>
  <c r="O21" i="1"/>
  <c r="N20" i="1"/>
  <c r="L20" i="1"/>
  <c r="O20" i="1"/>
  <c r="N19" i="1"/>
  <c r="L19" i="1"/>
  <c r="M19" i="1"/>
  <c r="N42" i="9"/>
  <c r="L42" i="9"/>
  <c r="N41" i="9"/>
  <c r="L41" i="9"/>
  <c r="O40" i="9"/>
  <c r="N40" i="9"/>
  <c r="M40" i="9"/>
  <c r="P40" i="9" s="1"/>
  <c r="L40" i="9"/>
  <c r="O39" i="9"/>
  <c r="N39" i="9"/>
  <c r="L39" i="9"/>
  <c r="M39" i="9"/>
  <c r="P39" i="9" s="1"/>
  <c r="O38" i="9"/>
  <c r="N38" i="9"/>
  <c r="P38" i="9" s="1"/>
  <c r="M38" i="9"/>
  <c r="L38" i="9"/>
  <c r="O37" i="9"/>
  <c r="N37" i="9"/>
  <c r="M37" i="9"/>
  <c r="P37" i="9" s="1"/>
  <c r="L37" i="9"/>
  <c r="K37" i="9"/>
  <c r="O36" i="9"/>
  <c r="N36" i="9"/>
  <c r="M36" i="9"/>
  <c r="L36" i="9"/>
  <c r="O35" i="9"/>
  <c r="P35" i="9" s="1"/>
  <c r="N35" i="9"/>
  <c r="M35" i="9"/>
  <c r="L35" i="9"/>
  <c r="K35" i="9"/>
  <c r="O34" i="9"/>
  <c r="N34" i="9"/>
  <c r="M34" i="9"/>
  <c r="L34" i="9"/>
  <c r="K34" i="9"/>
  <c r="O30" i="9"/>
  <c r="N30" i="9"/>
  <c r="M30" i="9"/>
  <c r="L30" i="9"/>
  <c r="O29" i="9"/>
  <c r="N29" i="9"/>
  <c r="L29" i="9"/>
  <c r="M29" i="9"/>
  <c r="O24" i="9"/>
  <c r="N24" i="9"/>
  <c r="M24" i="9"/>
  <c r="L24" i="9"/>
  <c r="O23" i="9"/>
  <c r="N23" i="9"/>
  <c r="L23" i="9"/>
  <c r="K23" i="9"/>
  <c r="O28" i="9"/>
  <c r="N28" i="9"/>
  <c r="M28" i="9"/>
  <c r="L28" i="9"/>
  <c r="O27" i="9"/>
  <c r="N27" i="9"/>
  <c r="M27" i="9"/>
  <c r="P27" i="9" s="1"/>
  <c r="L27" i="9"/>
  <c r="K27" i="9"/>
  <c r="O26" i="9"/>
  <c r="N26" i="9"/>
  <c r="M26" i="9"/>
  <c r="L26" i="9"/>
  <c r="O25" i="9"/>
  <c r="N25" i="9"/>
  <c r="M25" i="9"/>
  <c r="L25" i="9"/>
  <c r="K25" i="9"/>
  <c r="O22" i="9"/>
  <c r="N22" i="9"/>
  <c r="M22" i="9"/>
  <c r="L22" i="9"/>
  <c r="K22" i="9"/>
  <c r="N20" i="9"/>
  <c r="L20" i="9"/>
  <c r="N18" i="9"/>
  <c r="L18" i="9"/>
  <c r="N23" i="16"/>
  <c r="L23" i="16"/>
  <c r="N22" i="16"/>
  <c r="L22" i="16"/>
  <c r="N21" i="16"/>
  <c r="L21" i="16"/>
  <c r="N20" i="16"/>
  <c r="L20" i="16"/>
  <c r="N19" i="16"/>
  <c r="L19" i="16"/>
  <c r="N18" i="16"/>
  <c r="L18" i="16"/>
  <c r="P22" i="9" l="1"/>
  <c r="P34" i="9"/>
  <c r="P36" i="9"/>
  <c r="P24" i="9"/>
  <c r="P25" i="9"/>
  <c r="P29" i="9"/>
  <c r="P32" i="1"/>
  <c r="O19" i="1"/>
  <c r="P19" i="1" s="1"/>
  <c r="K21" i="1"/>
  <c r="K19" i="1"/>
  <c r="M20" i="1"/>
  <c r="P20" i="1" s="1"/>
  <c r="M21" i="1"/>
  <c r="P21" i="1" s="1"/>
  <c r="K20" i="1"/>
  <c r="O38" i="1"/>
  <c r="P38" i="1" s="1"/>
  <c r="O39" i="1"/>
  <c r="P39" i="1" s="1"/>
  <c r="K38" i="1"/>
  <c r="M41" i="9"/>
  <c r="M42" i="9"/>
  <c r="K39" i="9"/>
  <c r="O41" i="9"/>
  <c r="O42" i="9"/>
  <c r="P30" i="9"/>
  <c r="K29" i="9"/>
  <c r="P28" i="9"/>
  <c r="P26" i="9"/>
  <c r="M23" i="9"/>
  <c r="P23" i="9" s="1"/>
  <c r="O20" i="9"/>
  <c r="K20" i="9"/>
  <c r="M20" i="9"/>
  <c r="O18" i="9"/>
  <c r="K18" i="9"/>
  <c r="M18" i="9"/>
  <c r="O21" i="16"/>
  <c r="K21" i="16"/>
  <c r="O20" i="16"/>
  <c r="K20" i="16"/>
  <c r="K19" i="16"/>
  <c r="O19" i="16"/>
  <c r="O23" i="16"/>
  <c r="K23" i="16"/>
  <c r="O22" i="16"/>
  <c r="K22" i="16"/>
  <c r="M19" i="16"/>
  <c r="M20" i="16"/>
  <c r="M21" i="16"/>
  <c r="M22" i="16"/>
  <c r="M23" i="16"/>
  <c r="P23" i="16" s="1"/>
  <c r="O18" i="16"/>
  <c r="K18" i="16"/>
  <c r="M18" i="16"/>
  <c r="P42" i="9" l="1"/>
  <c r="K39" i="1"/>
  <c r="K42" i="9"/>
  <c r="K41" i="9"/>
  <c r="P41" i="9"/>
  <c r="P20" i="9"/>
  <c r="P18" i="9"/>
  <c r="P22" i="16"/>
  <c r="P19" i="16"/>
  <c r="P21" i="16"/>
  <c r="P20" i="16"/>
  <c r="P18" i="16"/>
  <c r="L19" i="15" l="1"/>
  <c r="N19" i="15"/>
  <c r="L20" i="15"/>
  <c r="N20" i="15"/>
  <c r="L21" i="15"/>
  <c r="M21" i="15"/>
  <c r="N21" i="15"/>
  <c r="L22" i="15"/>
  <c r="M22" i="15"/>
  <c r="N22" i="15"/>
  <c r="L23" i="15"/>
  <c r="N23" i="15"/>
  <c r="L24" i="15"/>
  <c r="N24" i="15"/>
  <c r="L25" i="15"/>
  <c r="N25" i="15"/>
  <c r="O26" i="15"/>
  <c r="L26" i="15"/>
  <c r="M26" i="15"/>
  <c r="N26" i="15"/>
  <c r="K27" i="15"/>
  <c r="O27" i="15"/>
  <c r="L27" i="15"/>
  <c r="M27" i="15"/>
  <c r="N27" i="15"/>
  <c r="L28" i="15"/>
  <c r="N28" i="15"/>
  <c r="L29" i="15"/>
  <c r="N29" i="15"/>
  <c r="L30" i="15"/>
  <c r="M30" i="15"/>
  <c r="N30" i="15"/>
  <c r="L31" i="15"/>
  <c r="M31" i="15"/>
  <c r="N31" i="15"/>
  <c r="L32" i="15"/>
  <c r="M32" i="15"/>
  <c r="N32" i="15"/>
  <c r="L33" i="15"/>
  <c r="M33" i="15"/>
  <c r="N33" i="15"/>
  <c r="L34" i="15"/>
  <c r="M34" i="15"/>
  <c r="N34" i="15"/>
  <c r="L35" i="15"/>
  <c r="M35" i="15"/>
  <c r="N35" i="15"/>
  <c r="L36" i="15"/>
  <c r="M36" i="15"/>
  <c r="N36" i="15"/>
  <c r="L37" i="15"/>
  <c r="M37" i="15"/>
  <c r="N37" i="15"/>
  <c r="L38" i="15"/>
  <c r="M38" i="15"/>
  <c r="N38" i="15"/>
  <c r="L39" i="15"/>
  <c r="M39" i="15"/>
  <c r="N39" i="15"/>
  <c r="L40" i="15"/>
  <c r="M40" i="15"/>
  <c r="N40" i="15"/>
  <c r="L41" i="15"/>
  <c r="N41" i="15"/>
  <c r="L42" i="15"/>
  <c r="N42" i="15"/>
  <c r="K37" i="14"/>
  <c r="L37" i="14"/>
  <c r="M37" i="14"/>
  <c r="N37" i="14"/>
  <c r="K38" i="14"/>
  <c r="L38" i="14"/>
  <c r="M38" i="14"/>
  <c r="N38" i="14"/>
  <c r="O38" i="14"/>
  <c r="L39" i="14"/>
  <c r="N39" i="14"/>
  <c r="L40" i="14"/>
  <c r="N40" i="14"/>
  <c r="L41" i="14"/>
  <c r="N41" i="14"/>
  <c r="L42" i="14"/>
  <c r="N42" i="14"/>
  <c r="N76" i="14"/>
  <c r="L76" i="14"/>
  <c r="M76" i="14"/>
  <c r="N75" i="14"/>
  <c r="L75" i="14"/>
  <c r="M75" i="14"/>
  <c r="N74" i="14"/>
  <c r="L74" i="14"/>
  <c r="M74" i="14"/>
  <c r="N73" i="14"/>
  <c r="L73" i="14"/>
  <c r="N72" i="14"/>
  <c r="L72" i="14"/>
  <c r="M72" i="14"/>
  <c r="N71" i="14"/>
  <c r="L71" i="14"/>
  <c r="M71" i="14"/>
  <c r="N70" i="14"/>
  <c r="L70" i="14"/>
  <c r="N69" i="14"/>
  <c r="L69" i="14"/>
  <c r="M69" i="14"/>
  <c r="N68" i="14"/>
  <c r="L68" i="14"/>
  <c r="M68" i="14"/>
  <c r="N67" i="14"/>
  <c r="L67" i="14"/>
  <c r="N66" i="14"/>
  <c r="L66" i="14"/>
  <c r="N65" i="14"/>
  <c r="L65" i="14"/>
  <c r="N64" i="14"/>
  <c r="L64" i="14"/>
  <c r="N63" i="14"/>
  <c r="L63" i="14"/>
  <c r="N62" i="14"/>
  <c r="L62" i="14"/>
  <c r="N61" i="14"/>
  <c r="L61" i="14"/>
  <c r="N60" i="14"/>
  <c r="L60" i="14"/>
  <c r="N59" i="14"/>
  <c r="L59" i="14"/>
  <c r="M59" i="14"/>
  <c r="N58" i="14"/>
  <c r="L58" i="14"/>
  <c r="N57" i="14"/>
  <c r="L57" i="14"/>
  <c r="N56" i="14"/>
  <c r="L56" i="14"/>
  <c r="N55" i="14"/>
  <c r="L55" i="14"/>
  <c r="N54" i="14"/>
  <c r="L54" i="14"/>
  <c r="N53" i="14"/>
  <c r="L53" i="14"/>
  <c r="N52" i="14"/>
  <c r="L52" i="14"/>
  <c r="M52" i="14"/>
  <c r="N51" i="14"/>
  <c r="L51" i="14"/>
  <c r="N50" i="14"/>
  <c r="L50" i="14"/>
  <c r="N49" i="14"/>
  <c r="L49" i="14"/>
  <c r="N48" i="14"/>
  <c r="L48" i="14"/>
  <c r="N47" i="14"/>
  <c r="L47" i="14"/>
  <c r="N46" i="14"/>
  <c r="L46" i="14"/>
  <c r="N45" i="14"/>
  <c r="L45" i="14"/>
  <c r="N44" i="14"/>
  <c r="L44" i="14"/>
  <c r="N43" i="14"/>
  <c r="L43" i="14"/>
  <c r="M41" i="14"/>
  <c r="O40" i="14"/>
  <c r="M39" i="14"/>
  <c r="P38" i="14" l="1"/>
  <c r="P27" i="15"/>
  <c r="M42" i="15"/>
  <c r="M41" i="15"/>
  <c r="M29" i="15"/>
  <c r="M28" i="15"/>
  <c r="O42" i="15"/>
  <c r="P42" i="15" s="1"/>
  <c r="K42" i="15"/>
  <c r="K38" i="15"/>
  <c r="O38" i="15"/>
  <c r="K35" i="15"/>
  <c r="O35" i="15"/>
  <c r="P35" i="15" s="1"/>
  <c r="K32" i="15"/>
  <c r="O32" i="15"/>
  <c r="P32" i="15" s="1"/>
  <c r="K40" i="15"/>
  <c r="O40" i="15"/>
  <c r="P40" i="15" s="1"/>
  <c r="K36" i="15"/>
  <c r="O36" i="15"/>
  <c r="P36" i="15" s="1"/>
  <c r="K28" i="15"/>
  <c r="O28" i="15"/>
  <c r="P28" i="15" s="1"/>
  <c r="O41" i="15"/>
  <c r="P41" i="15" s="1"/>
  <c r="K41" i="15"/>
  <c r="K39" i="15"/>
  <c r="O39" i="15"/>
  <c r="P39" i="15" s="1"/>
  <c r="O37" i="15"/>
  <c r="P37" i="15" s="1"/>
  <c r="K37" i="15"/>
  <c r="K34" i="15"/>
  <c r="O34" i="15"/>
  <c r="P34" i="15" s="1"/>
  <c r="K33" i="15"/>
  <c r="O33" i="15"/>
  <c r="K31" i="15"/>
  <c r="O31" i="15"/>
  <c r="K30" i="15"/>
  <c r="O30" i="15"/>
  <c r="P30" i="15" s="1"/>
  <c r="K29" i="15"/>
  <c r="O29" i="15"/>
  <c r="P29" i="15" s="1"/>
  <c r="P38" i="15"/>
  <c r="P33" i="15"/>
  <c r="P31" i="15"/>
  <c r="K26" i="15"/>
  <c r="M25" i="15"/>
  <c r="M24" i="15"/>
  <c r="M23" i="15"/>
  <c r="P26" i="15"/>
  <c r="K25" i="15"/>
  <c r="O25" i="15"/>
  <c r="P25" i="15" s="1"/>
  <c r="K24" i="15"/>
  <c r="O24" i="15"/>
  <c r="P24" i="15" s="1"/>
  <c r="M20" i="15"/>
  <c r="M19" i="15"/>
  <c r="O21" i="15"/>
  <c r="P21" i="15" s="1"/>
  <c r="K21" i="15"/>
  <c r="K23" i="15"/>
  <c r="O23" i="15"/>
  <c r="P23" i="15" s="1"/>
  <c r="K22" i="15"/>
  <c r="O22" i="15"/>
  <c r="P22" i="15" s="1"/>
  <c r="K20" i="15"/>
  <c r="O20" i="15"/>
  <c r="O19" i="15"/>
  <c r="P19" i="15" s="1"/>
  <c r="K19" i="15"/>
  <c r="O42" i="14"/>
  <c r="M42" i="14"/>
  <c r="K41" i="14"/>
  <c r="M40" i="14"/>
  <c r="P40" i="14" s="1"/>
  <c r="K40" i="14"/>
  <c r="K39" i="14"/>
  <c r="O39" i="14"/>
  <c r="P39" i="14" s="1"/>
  <c r="P37" i="14"/>
  <c r="O41" i="14"/>
  <c r="P41" i="14" s="1"/>
  <c r="O37" i="14"/>
  <c r="O43" i="14"/>
  <c r="K44" i="14"/>
  <c r="O44" i="14"/>
  <c r="O45" i="14"/>
  <c r="K46" i="14"/>
  <c r="O46" i="14"/>
  <c r="O47" i="14"/>
  <c r="O48" i="14"/>
  <c r="O49" i="14"/>
  <c r="O50" i="14"/>
  <c r="M50" i="14"/>
  <c r="P50" i="14" s="1"/>
  <c r="K57" i="14"/>
  <c r="K61" i="14"/>
  <c r="K73" i="14"/>
  <c r="M43" i="14"/>
  <c r="M44" i="14"/>
  <c r="P44" i="14" s="1"/>
  <c r="M45" i="14"/>
  <c r="M46" i="14"/>
  <c r="M47" i="14"/>
  <c r="P47" i="14" s="1"/>
  <c r="M48" i="14"/>
  <c r="M49" i="14"/>
  <c r="P52" i="14"/>
  <c r="K56" i="14"/>
  <c r="P76" i="14"/>
  <c r="M53" i="14"/>
  <c r="M54" i="14"/>
  <c r="M55" i="14"/>
  <c r="M57" i="14"/>
  <c r="M58" i="14"/>
  <c r="M60" i="14"/>
  <c r="M61" i="14"/>
  <c r="M62" i="14"/>
  <c r="M63" i="14"/>
  <c r="M64" i="14"/>
  <c r="M67" i="14"/>
  <c r="M70" i="14"/>
  <c r="M73" i="14"/>
  <c r="P73" i="14" s="1"/>
  <c r="O51" i="14"/>
  <c r="O52" i="14"/>
  <c r="O53" i="14"/>
  <c r="O54" i="14"/>
  <c r="O55" i="14"/>
  <c r="O56" i="14"/>
  <c r="O57" i="14"/>
  <c r="O58" i="14"/>
  <c r="O59" i="14"/>
  <c r="P59" i="14" s="1"/>
  <c r="O60" i="14"/>
  <c r="O61" i="14"/>
  <c r="O62" i="14"/>
  <c r="O63" i="14"/>
  <c r="O64" i="14"/>
  <c r="O65" i="14"/>
  <c r="O66" i="14"/>
  <c r="O67" i="14"/>
  <c r="O68" i="14"/>
  <c r="P68" i="14" s="1"/>
  <c r="O69" i="14"/>
  <c r="P69" i="14" s="1"/>
  <c r="O70" i="14"/>
  <c r="O71" i="14"/>
  <c r="P71" i="14" s="1"/>
  <c r="O72" i="14"/>
  <c r="P72" i="14" s="1"/>
  <c r="O73" i="14"/>
  <c r="O74" i="14"/>
  <c r="P74" i="14" s="1"/>
  <c r="O75" i="14"/>
  <c r="P75" i="14" s="1"/>
  <c r="O76" i="14"/>
  <c r="M51" i="14"/>
  <c r="M56" i="14"/>
  <c r="P56" i="14" s="1"/>
  <c r="M65" i="14"/>
  <c r="P65" i="14" s="1"/>
  <c r="M66" i="14"/>
  <c r="K52" i="14"/>
  <c r="K76" i="14"/>
  <c r="P54" i="14" l="1"/>
  <c r="P46" i="14"/>
  <c r="P53" i="14"/>
  <c r="P20" i="15"/>
  <c r="K75" i="14"/>
  <c r="K74" i="14"/>
  <c r="K72" i="14"/>
  <c r="K69" i="14"/>
  <c r="K68" i="14"/>
  <c r="P64" i="14"/>
  <c r="P60" i="14"/>
  <c r="K58" i="14"/>
  <c r="K50" i="14"/>
  <c r="P48" i="14"/>
  <c r="K48" i="14"/>
  <c r="P43" i="14"/>
  <c r="P42" i="14"/>
  <c r="K42" i="14"/>
  <c r="K59" i="14"/>
  <c r="K55" i="14"/>
  <c r="K70" i="14"/>
  <c r="K54" i="14"/>
  <c r="K71" i="14"/>
  <c r="P51" i="14"/>
  <c r="P70" i="14"/>
  <c r="P62" i="14"/>
  <c r="P57" i="14"/>
  <c r="K67" i="14"/>
  <c r="K51" i="14"/>
  <c r="K64" i="14"/>
  <c r="P49" i="14"/>
  <c r="P45" i="14"/>
  <c r="K53" i="14"/>
  <c r="K66" i="14"/>
  <c r="K49" i="14"/>
  <c r="K47" i="14"/>
  <c r="K45" i="14"/>
  <c r="K43" i="14"/>
  <c r="P63" i="14"/>
  <c r="P58" i="14"/>
  <c r="P66" i="14"/>
  <c r="P67" i="14"/>
  <c r="P61" i="14"/>
  <c r="P55" i="14"/>
  <c r="K63" i="14"/>
  <c r="K60" i="14"/>
  <c r="K65" i="14"/>
  <c r="K62" i="14"/>
  <c r="O54" i="10" l="1"/>
  <c r="M54" i="10"/>
  <c r="L54" i="10"/>
  <c r="K54" i="10"/>
  <c r="N54" i="10"/>
  <c r="P54" i="10" s="1"/>
  <c r="O58" i="10"/>
  <c r="M58" i="10"/>
  <c r="L58" i="10"/>
  <c r="K57" i="10"/>
  <c r="N55" i="10"/>
  <c r="L55" i="10"/>
  <c r="O55" i="10"/>
  <c r="N24" i="8"/>
  <c r="N45" i="11"/>
  <c r="L52" i="11"/>
  <c r="O52" i="11"/>
  <c r="L48" i="11"/>
  <c r="O48" i="11"/>
  <c r="L45" i="11"/>
  <c r="O45" i="11"/>
  <c r="N41" i="11"/>
  <c r="L41" i="11"/>
  <c r="O41" i="11"/>
  <c r="M35" i="11"/>
  <c r="L35" i="11"/>
  <c r="O35" i="11"/>
  <c r="O32" i="11"/>
  <c r="M32" i="11"/>
  <c r="L32" i="11"/>
  <c r="K31" i="11"/>
  <c r="K30" i="11"/>
  <c r="K29" i="11"/>
  <c r="O20" i="11"/>
  <c r="L20" i="11"/>
  <c r="O23" i="11"/>
  <c r="L23" i="11"/>
  <c r="O26" i="11"/>
  <c r="L26" i="11"/>
  <c r="N85" i="8"/>
  <c r="L85" i="8"/>
  <c r="O85" i="8"/>
  <c r="O74" i="8"/>
  <c r="M74" i="8"/>
  <c r="L74" i="8"/>
  <c r="K73" i="8"/>
  <c r="K72" i="8"/>
  <c r="K71" i="8"/>
  <c r="O69" i="8"/>
  <c r="M69" i="8"/>
  <c r="L69" i="8"/>
  <c r="K68" i="8"/>
  <c r="K67" i="8"/>
  <c r="K66" i="8"/>
  <c r="L48" i="8"/>
  <c r="M48" i="8"/>
  <c r="O48" i="8"/>
  <c r="K50" i="8"/>
  <c r="L51" i="8"/>
  <c r="M51" i="8"/>
  <c r="O51" i="8"/>
  <c r="K52" i="8"/>
  <c r="L52" i="8"/>
  <c r="M52" i="8"/>
  <c r="N52" i="8"/>
  <c r="O52" i="8"/>
  <c r="L53" i="8"/>
  <c r="N53" i="8"/>
  <c r="K54" i="8"/>
  <c r="K55" i="8"/>
  <c r="L56" i="8"/>
  <c r="M56" i="8"/>
  <c r="O56" i="8"/>
  <c r="K57" i="8"/>
  <c r="K56" i="8"/>
  <c r="N39" i="8"/>
  <c r="L44" i="8"/>
  <c r="M44" i="8"/>
  <c r="L39" i="8"/>
  <c r="M39" i="8"/>
  <c r="N36" i="8"/>
  <c r="L36" i="8"/>
  <c r="L34" i="8"/>
  <c r="L28" i="8"/>
  <c r="N27" i="8"/>
  <c r="L27" i="8"/>
  <c r="L24" i="8"/>
  <c r="M24" i="8"/>
  <c r="O143" i="7"/>
  <c r="M143" i="7"/>
  <c r="L143" i="7"/>
  <c r="K142" i="7"/>
  <c r="M139" i="7"/>
  <c r="L139" i="7"/>
  <c r="O139" i="7"/>
  <c r="N138" i="7"/>
  <c r="M138" i="7"/>
  <c r="L138" i="7"/>
  <c r="O138" i="7"/>
  <c r="K137" i="7"/>
  <c r="K136" i="7"/>
  <c r="N135" i="7"/>
  <c r="L135" i="7"/>
  <c r="M135" i="7"/>
  <c r="M134" i="7"/>
  <c r="L134" i="7"/>
  <c r="O134" i="7"/>
  <c r="N134" i="7"/>
  <c r="N133" i="7"/>
  <c r="M133" i="7"/>
  <c r="L133" i="7"/>
  <c r="O133" i="7"/>
  <c r="N130" i="7"/>
  <c r="L130" i="7"/>
  <c r="M129" i="7"/>
  <c r="L129" i="7"/>
  <c r="O129" i="7"/>
  <c r="N128" i="7"/>
  <c r="M128" i="7"/>
  <c r="L128" i="7"/>
  <c r="O128" i="7"/>
  <c r="K126" i="7"/>
  <c r="N125" i="7"/>
  <c r="L125" i="7"/>
  <c r="M125" i="7"/>
  <c r="M124" i="7"/>
  <c r="L124" i="7"/>
  <c r="O124" i="7"/>
  <c r="N123" i="7"/>
  <c r="M123" i="7"/>
  <c r="L123" i="7"/>
  <c r="O123" i="7"/>
  <c r="K121" i="7"/>
  <c r="N120" i="7"/>
  <c r="L120" i="7"/>
  <c r="M120" i="7"/>
  <c r="N119" i="7"/>
  <c r="N108" i="7"/>
  <c r="L119" i="7"/>
  <c r="M119" i="7"/>
  <c r="N118" i="7"/>
  <c r="L118" i="7"/>
  <c r="N117" i="7"/>
  <c r="L117" i="7"/>
  <c r="M117" i="7"/>
  <c r="N115" i="7"/>
  <c r="L115" i="7"/>
  <c r="M115" i="7"/>
  <c r="L108" i="7"/>
  <c r="N105" i="7"/>
  <c r="L105" i="7"/>
  <c r="M105" i="7"/>
  <c r="L101" i="7"/>
  <c r="O101" i="7"/>
  <c r="K98" i="7"/>
  <c r="N87" i="7"/>
  <c r="L87" i="7"/>
  <c r="M87" i="7"/>
  <c r="O85" i="7"/>
  <c r="M85" i="7"/>
  <c r="L85" i="7"/>
  <c r="K84" i="7"/>
  <c r="M81" i="7"/>
  <c r="L81" i="7"/>
  <c r="K81" i="7"/>
  <c r="O81" i="7"/>
  <c r="N81" i="7"/>
  <c r="K80" i="7"/>
  <c r="K78" i="7"/>
  <c r="O75" i="7"/>
  <c r="M75" i="7"/>
  <c r="L75" i="7"/>
  <c r="N75" i="7"/>
  <c r="K74" i="7"/>
  <c r="N73" i="7"/>
  <c r="L73" i="7"/>
  <c r="O72" i="7"/>
  <c r="M72" i="7"/>
  <c r="L72" i="7"/>
  <c r="N72" i="7"/>
  <c r="K71" i="7"/>
  <c r="N70" i="7"/>
  <c r="L70" i="7"/>
  <c r="M70" i="7"/>
  <c r="N66" i="7"/>
  <c r="L66" i="7"/>
  <c r="O64" i="7"/>
  <c r="N64" i="7"/>
  <c r="L64" i="7"/>
  <c r="M64" i="7"/>
  <c r="K63" i="7"/>
  <c r="L44" i="7"/>
  <c r="K44" i="7"/>
  <c r="K33" i="7"/>
  <c r="O33" i="7"/>
  <c r="L18" i="7"/>
  <c r="K18" i="7"/>
  <c r="K59" i="7"/>
  <c r="K60" i="7"/>
  <c r="L61" i="7"/>
  <c r="M61" i="7"/>
  <c r="K139" i="7" l="1"/>
  <c r="K55" i="10"/>
  <c r="M55" i="10"/>
  <c r="P55" i="10" s="1"/>
  <c r="N56" i="8"/>
  <c r="P56" i="8" s="1"/>
  <c r="P52" i="8"/>
  <c r="M41" i="11"/>
  <c r="P41" i="11" s="1"/>
  <c r="M52" i="11"/>
  <c r="K41" i="11"/>
  <c r="K42" i="11"/>
  <c r="K43" i="11"/>
  <c r="K44" i="11"/>
  <c r="K45" i="11"/>
  <c r="K46" i="11"/>
  <c r="K47" i="11"/>
  <c r="K49" i="11"/>
  <c r="K50" i="11"/>
  <c r="K51" i="11"/>
  <c r="M45" i="11"/>
  <c r="P45" i="11" s="1"/>
  <c r="M48" i="11"/>
  <c r="K34" i="11"/>
  <c r="K28" i="11"/>
  <c r="M26" i="11"/>
  <c r="K25" i="11"/>
  <c r="K21" i="11"/>
  <c r="K19" i="11"/>
  <c r="M23" i="11"/>
  <c r="M20" i="11"/>
  <c r="O53" i="8"/>
  <c r="M53" i="8"/>
  <c r="P53" i="8" s="1"/>
  <c r="K96" i="8"/>
  <c r="K85" i="8"/>
  <c r="M85" i="8"/>
  <c r="P85" i="8" s="1"/>
  <c r="K70" i="8"/>
  <c r="M27" i="8"/>
  <c r="M28" i="8"/>
  <c r="M34" i="8"/>
  <c r="M36" i="8"/>
  <c r="O24" i="8"/>
  <c r="P24" i="8" s="1"/>
  <c r="O27" i="8"/>
  <c r="O28" i="8"/>
  <c r="K30" i="8"/>
  <c r="O34" i="8"/>
  <c r="O36" i="8"/>
  <c r="O39" i="8"/>
  <c r="P39" i="8" s="1"/>
  <c r="O44" i="8"/>
  <c r="K31" i="8"/>
  <c r="K43" i="8"/>
  <c r="K133" i="7"/>
  <c r="O135" i="7"/>
  <c r="P135" i="7" s="1"/>
  <c r="K134" i="7"/>
  <c r="P138" i="7"/>
  <c r="P134" i="7"/>
  <c r="K129" i="7"/>
  <c r="P133" i="7"/>
  <c r="N139" i="7"/>
  <c r="P139" i="7" s="1"/>
  <c r="K138" i="7"/>
  <c r="M130" i="7"/>
  <c r="K132" i="7"/>
  <c r="O130" i="7"/>
  <c r="K131" i="7"/>
  <c r="N44" i="7"/>
  <c r="O120" i="7"/>
  <c r="P120" i="7" s="1"/>
  <c r="P123" i="7"/>
  <c r="P75" i="7"/>
  <c r="K123" i="7"/>
  <c r="K124" i="7"/>
  <c r="O125" i="7"/>
  <c r="P125" i="7" s="1"/>
  <c r="P128" i="7"/>
  <c r="N129" i="7"/>
  <c r="P129" i="7" s="1"/>
  <c r="K128" i="7"/>
  <c r="K127" i="7"/>
  <c r="N124" i="7"/>
  <c r="P124" i="7" s="1"/>
  <c r="K122" i="7"/>
  <c r="K90" i="7"/>
  <c r="K96" i="7"/>
  <c r="K92" i="7"/>
  <c r="K100" i="7"/>
  <c r="K94" i="7"/>
  <c r="O87" i="7"/>
  <c r="P87" i="7" s="1"/>
  <c r="K88" i="7"/>
  <c r="O108" i="7"/>
  <c r="O118" i="7"/>
  <c r="K89" i="7"/>
  <c r="K93" i="7"/>
  <c r="K97" i="7"/>
  <c r="O105" i="7"/>
  <c r="P105" i="7" s="1"/>
  <c r="O115" i="7"/>
  <c r="P115" i="7" s="1"/>
  <c r="O119" i="7"/>
  <c r="P119" i="7" s="1"/>
  <c r="M108" i="7"/>
  <c r="M118" i="7"/>
  <c r="K91" i="7"/>
  <c r="K95" i="7"/>
  <c r="K99" i="7"/>
  <c r="M101" i="7"/>
  <c r="O117" i="7"/>
  <c r="P117" i="7" s="1"/>
  <c r="O70" i="7"/>
  <c r="P70" i="7" s="1"/>
  <c r="P64" i="7"/>
  <c r="K75" i="7"/>
  <c r="K79" i="7"/>
  <c r="P81" i="7"/>
  <c r="K76" i="7"/>
  <c r="M73" i="7"/>
  <c r="O73" i="7"/>
  <c r="K68" i="7"/>
  <c r="K69" i="7"/>
  <c r="P72" i="7"/>
  <c r="K72" i="7"/>
  <c r="M66" i="7"/>
  <c r="O66" i="7"/>
  <c r="K64" i="7"/>
  <c r="O44" i="7"/>
  <c r="N33" i="7"/>
  <c r="L33" i="7"/>
  <c r="M44" i="7"/>
  <c r="M33" i="7"/>
  <c r="N18" i="7"/>
  <c r="O18" i="7"/>
  <c r="M18" i="7"/>
  <c r="K130" i="7" l="1"/>
  <c r="K53" i="8"/>
  <c r="K33" i="11"/>
  <c r="K22" i="11"/>
  <c r="K24" i="11"/>
  <c r="K65" i="8"/>
  <c r="K41" i="8"/>
  <c r="K39" i="8"/>
  <c r="K38" i="8"/>
  <c r="K33" i="8"/>
  <c r="P27" i="8"/>
  <c r="K27" i="8"/>
  <c r="K22" i="8"/>
  <c r="K32" i="8"/>
  <c r="K45" i="8"/>
  <c r="K23" i="8"/>
  <c r="K25" i="8"/>
  <c r="K40" i="8"/>
  <c r="K29" i="8"/>
  <c r="K37" i="8"/>
  <c r="K24" i="8"/>
  <c r="P36" i="8"/>
  <c r="K35" i="8"/>
  <c r="K19" i="8"/>
  <c r="K42" i="8"/>
  <c r="K26" i="8"/>
  <c r="K36" i="8"/>
  <c r="K20" i="8"/>
  <c r="K21" i="8"/>
  <c r="K135" i="7"/>
  <c r="P130" i="7"/>
  <c r="K120" i="7"/>
  <c r="K87" i="7"/>
  <c r="P118" i="7"/>
  <c r="P33" i="7"/>
  <c r="K125" i="7"/>
  <c r="K115" i="7"/>
  <c r="K105" i="7"/>
  <c r="K102" i="7"/>
  <c r="K103" i="7"/>
  <c r="K108" i="7"/>
  <c r="K117" i="7"/>
  <c r="K107" i="7"/>
  <c r="K119" i="7"/>
  <c r="K118" i="7"/>
  <c r="K116" i="7"/>
  <c r="P108" i="7"/>
  <c r="K141" i="7"/>
  <c r="K106" i="7"/>
  <c r="K140" i="7"/>
  <c r="K70" i="7"/>
  <c r="K83" i="7"/>
  <c r="K73" i="7"/>
  <c r="P73" i="7"/>
  <c r="K67" i="7"/>
  <c r="P66" i="7"/>
  <c r="K66" i="7"/>
  <c r="P44" i="7"/>
  <c r="P18" i="7"/>
  <c r="M53" i="7" l="1"/>
  <c r="L53" i="7"/>
  <c r="O53" i="7"/>
  <c r="O50" i="7"/>
  <c r="M50" i="7"/>
  <c r="L50" i="7"/>
  <c r="K47" i="7"/>
  <c r="K41" i="7"/>
  <c r="M39" i="7"/>
  <c r="L39" i="7"/>
  <c r="O39" i="7"/>
  <c r="K39" i="7"/>
  <c r="K38" i="7"/>
  <c r="N37" i="7"/>
  <c r="L37" i="7"/>
  <c r="M37" i="7"/>
  <c r="K36" i="7"/>
  <c r="K34" i="7"/>
  <c r="K26" i="7"/>
  <c r="L26" i="7"/>
  <c r="M26" i="7"/>
  <c r="N26" i="7"/>
  <c r="K27" i="7"/>
  <c r="L27" i="7"/>
  <c r="M27" i="7"/>
  <c r="N27" i="7"/>
  <c r="L28" i="7"/>
  <c r="M28" i="7"/>
  <c r="O28" i="7"/>
  <c r="L29" i="7"/>
  <c r="N29" i="7"/>
  <c r="O37" i="7" l="1"/>
  <c r="P37" i="7" s="1"/>
  <c r="K48" i="7"/>
  <c r="K52" i="7"/>
  <c r="K49" i="7"/>
  <c r="K45" i="7"/>
  <c r="K40" i="7"/>
  <c r="N39" i="7"/>
  <c r="P39" i="7" s="1"/>
  <c r="O27" i="7"/>
  <c r="P27" i="7" s="1"/>
  <c r="O26" i="7"/>
  <c r="P26" i="7" s="1"/>
  <c r="K37" i="7" l="1"/>
  <c r="K51" i="7"/>
  <c r="E20" i="9" l="1"/>
  <c r="C34" i="16"/>
  <c r="B32" i="16"/>
  <c r="A30" i="16"/>
  <c r="B28" i="16"/>
  <c r="C8" i="16"/>
  <c r="C7" i="16"/>
  <c r="C6" i="16"/>
  <c r="E137" i="7"/>
  <c r="E136" i="7"/>
  <c r="E131" i="7"/>
  <c r="E95" i="7"/>
  <c r="E90" i="7"/>
  <c r="E89" i="7"/>
  <c r="E93" i="7"/>
  <c r="N61" i="7"/>
  <c r="K42" i="7"/>
  <c r="M63" i="8"/>
  <c r="L63" i="8"/>
  <c r="O63" i="8"/>
  <c r="K62" i="8"/>
  <c r="M60" i="8"/>
  <c r="L60" i="8"/>
  <c r="O60" i="8"/>
  <c r="K59" i="8"/>
  <c r="E51" i="11"/>
  <c r="E50" i="11"/>
  <c r="E42" i="11"/>
  <c r="C54" i="15"/>
  <c r="B52" i="15"/>
  <c r="A50" i="15"/>
  <c r="B48" i="15"/>
  <c r="N18" i="15"/>
  <c r="L18" i="15"/>
  <c r="L45" i="15" s="1"/>
  <c r="I24" i="3" s="1"/>
  <c r="M18" i="15"/>
  <c r="C8" i="15"/>
  <c r="C7" i="15"/>
  <c r="C6" i="15"/>
  <c r="C87" i="14"/>
  <c r="B85" i="14"/>
  <c r="A83" i="14"/>
  <c r="B81" i="14"/>
  <c r="N36" i="14"/>
  <c r="L36" i="14"/>
  <c r="M36" i="14"/>
  <c r="N35" i="14"/>
  <c r="L35" i="14"/>
  <c r="M35" i="14"/>
  <c r="N34" i="14"/>
  <c r="L34" i="14"/>
  <c r="M34" i="14"/>
  <c r="N33" i="14"/>
  <c r="L33" i="14"/>
  <c r="M33" i="14"/>
  <c r="N32" i="14"/>
  <c r="L32" i="14"/>
  <c r="M32" i="14"/>
  <c r="N31" i="14"/>
  <c r="L31" i="14"/>
  <c r="M31" i="14"/>
  <c r="N30" i="14"/>
  <c r="L30" i="14"/>
  <c r="M30" i="14"/>
  <c r="N29" i="14"/>
  <c r="L29" i="14"/>
  <c r="M29" i="14"/>
  <c r="N28" i="14"/>
  <c r="L28" i="14"/>
  <c r="M28" i="14"/>
  <c r="N27" i="14"/>
  <c r="L27" i="14"/>
  <c r="M27" i="14"/>
  <c r="N26" i="14"/>
  <c r="L26" i="14"/>
  <c r="M26" i="14"/>
  <c r="N25" i="14"/>
  <c r="L25" i="14"/>
  <c r="M25" i="14"/>
  <c r="N24" i="14"/>
  <c r="L24" i="14"/>
  <c r="M24" i="14"/>
  <c r="N23" i="14"/>
  <c r="L23" i="14"/>
  <c r="M23" i="14"/>
  <c r="N22" i="14"/>
  <c r="L22" i="14"/>
  <c r="M22" i="14"/>
  <c r="N21" i="14"/>
  <c r="L21" i="14"/>
  <c r="M21" i="14"/>
  <c r="N20" i="14"/>
  <c r="L20" i="14"/>
  <c r="M20" i="14"/>
  <c r="N19" i="14"/>
  <c r="L19" i="14"/>
  <c r="M19" i="14"/>
  <c r="N18" i="14"/>
  <c r="L18" i="14"/>
  <c r="M18" i="14"/>
  <c r="C8" i="14"/>
  <c r="C7" i="14"/>
  <c r="C6" i="14"/>
  <c r="N40" i="13"/>
  <c r="L40" i="13"/>
  <c r="N39" i="13"/>
  <c r="L39" i="13"/>
  <c r="N38" i="13"/>
  <c r="L38" i="13"/>
  <c r="N36" i="13"/>
  <c r="L36" i="13"/>
  <c r="N35" i="13"/>
  <c r="L35" i="13"/>
  <c r="N34" i="13"/>
  <c r="L34" i="13"/>
  <c r="N33" i="13"/>
  <c r="L33" i="13"/>
  <c r="N32" i="13"/>
  <c r="L32" i="13"/>
  <c r="N31" i="13"/>
  <c r="L31" i="13"/>
  <c r="N30" i="13"/>
  <c r="L30" i="13"/>
  <c r="N29" i="13"/>
  <c r="L29" i="13"/>
  <c r="N28" i="13"/>
  <c r="L28" i="13"/>
  <c r="N27" i="13"/>
  <c r="L27" i="13"/>
  <c r="N26" i="13"/>
  <c r="M26" i="13"/>
  <c r="L26" i="13"/>
  <c r="N25" i="13"/>
  <c r="L25" i="13"/>
  <c r="N24" i="13"/>
  <c r="L24" i="13"/>
  <c r="M24" i="13"/>
  <c r="N23" i="13"/>
  <c r="L23" i="13"/>
  <c r="M23" i="13"/>
  <c r="N22" i="13"/>
  <c r="L22" i="13"/>
  <c r="M22" i="13"/>
  <c r="N21" i="13"/>
  <c r="L21" i="13"/>
  <c r="N20" i="13"/>
  <c r="L20" i="13"/>
  <c r="M20" i="13"/>
  <c r="N19" i="13"/>
  <c r="L19" i="13"/>
  <c r="C51" i="13"/>
  <c r="B49" i="13"/>
  <c r="A47" i="13"/>
  <c r="B45" i="13"/>
  <c r="C8" i="13"/>
  <c r="C7" i="13"/>
  <c r="C6" i="13"/>
  <c r="N35" i="12"/>
  <c r="L35" i="12"/>
  <c r="N34" i="12"/>
  <c r="L34" i="12"/>
  <c r="N33" i="12"/>
  <c r="L33" i="12"/>
  <c r="N32" i="12"/>
  <c r="L32" i="12"/>
  <c r="N31" i="12"/>
  <c r="L31" i="12"/>
  <c r="N30" i="12"/>
  <c r="L30" i="12"/>
  <c r="N29" i="12"/>
  <c r="L29" i="12"/>
  <c r="N28" i="12"/>
  <c r="L28" i="12"/>
  <c r="M28" i="12"/>
  <c r="N27" i="12"/>
  <c r="M27" i="12"/>
  <c r="L27" i="12"/>
  <c r="N26" i="12"/>
  <c r="L26" i="12"/>
  <c r="N25" i="12"/>
  <c r="L25" i="12"/>
  <c r="N24" i="12"/>
  <c r="L24" i="12"/>
  <c r="N23" i="12"/>
  <c r="L23" i="12"/>
  <c r="N22" i="12"/>
  <c r="L22" i="12"/>
  <c r="N21" i="12"/>
  <c r="L21" i="12"/>
  <c r="M21" i="12"/>
  <c r="N20" i="12"/>
  <c r="L20" i="12"/>
  <c r="M20" i="12"/>
  <c r="N19" i="12"/>
  <c r="L19" i="12"/>
  <c r="C46" i="12"/>
  <c r="B44" i="12"/>
  <c r="A42" i="12"/>
  <c r="B40" i="12"/>
  <c r="N18" i="12"/>
  <c r="C8" i="12"/>
  <c r="C7" i="12"/>
  <c r="C6" i="12"/>
  <c r="C66" i="11"/>
  <c r="B64" i="11"/>
  <c r="A62" i="11"/>
  <c r="B60" i="11"/>
  <c r="C8" i="11"/>
  <c r="C7" i="11"/>
  <c r="C6" i="11"/>
  <c r="K88" i="8"/>
  <c r="L90" i="8"/>
  <c r="K91" i="8"/>
  <c r="L91" i="8"/>
  <c r="K47" i="8"/>
  <c r="E40" i="8"/>
  <c r="E38" i="8"/>
  <c r="E37" i="8"/>
  <c r="E142" i="7" l="1"/>
  <c r="N18" i="11"/>
  <c r="E22" i="11"/>
  <c r="L21" i="11"/>
  <c r="N21" i="11"/>
  <c r="O21" i="11"/>
  <c r="M21" i="11"/>
  <c r="L31" i="11"/>
  <c r="O31" i="11"/>
  <c r="N31" i="11"/>
  <c r="M31" i="11"/>
  <c r="E47" i="11"/>
  <c r="L46" i="11"/>
  <c r="N46" i="11"/>
  <c r="M46" i="11"/>
  <c r="O46" i="11"/>
  <c r="N49" i="11"/>
  <c r="L49" i="11"/>
  <c r="M49" i="11"/>
  <c r="O49" i="11"/>
  <c r="E25" i="11"/>
  <c r="L24" i="11"/>
  <c r="N24" i="11"/>
  <c r="M24" i="11"/>
  <c r="O24" i="11"/>
  <c r="E34" i="11"/>
  <c r="N33" i="11"/>
  <c r="L33" i="11"/>
  <c r="M33" i="11"/>
  <c r="O33" i="11"/>
  <c r="N44" i="11"/>
  <c r="L44" i="11"/>
  <c r="O44" i="11"/>
  <c r="M44" i="11"/>
  <c r="N28" i="11"/>
  <c r="L28" i="11"/>
  <c r="M28" i="11"/>
  <c r="O28" i="11"/>
  <c r="N42" i="11"/>
  <c r="L42" i="11"/>
  <c r="M42" i="11"/>
  <c r="O42" i="11"/>
  <c r="L50" i="11"/>
  <c r="N50" i="11"/>
  <c r="M50" i="11"/>
  <c r="O50" i="11"/>
  <c r="M30" i="11"/>
  <c r="L30" i="11"/>
  <c r="O30" i="11"/>
  <c r="N30" i="11"/>
  <c r="L43" i="11"/>
  <c r="N43" i="11"/>
  <c r="O43" i="11"/>
  <c r="M43" i="11"/>
  <c r="N51" i="11"/>
  <c r="L51" i="11"/>
  <c r="O51" i="11"/>
  <c r="M51" i="11"/>
  <c r="N38" i="8"/>
  <c r="L38" i="8"/>
  <c r="M38" i="8"/>
  <c r="O38" i="8"/>
  <c r="E71" i="8"/>
  <c r="N70" i="8"/>
  <c r="L70" i="8"/>
  <c r="O70" i="8"/>
  <c r="M70" i="8"/>
  <c r="P70" i="8" s="1"/>
  <c r="E42" i="8"/>
  <c r="N40" i="8"/>
  <c r="L40" i="8"/>
  <c r="M40" i="8"/>
  <c r="O40" i="8"/>
  <c r="L65" i="8"/>
  <c r="N65" i="8"/>
  <c r="M65" i="8"/>
  <c r="O65" i="8"/>
  <c r="M72" i="8"/>
  <c r="L72" i="8"/>
  <c r="O72" i="8"/>
  <c r="N72" i="8"/>
  <c r="N96" i="8"/>
  <c r="L96" i="8"/>
  <c r="M96" i="8"/>
  <c r="O96" i="8"/>
  <c r="L33" i="8"/>
  <c r="N33" i="8"/>
  <c r="M33" i="8"/>
  <c r="O33" i="8"/>
  <c r="N68" i="8"/>
  <c r="M68" i="8"/>
  <c r="L68" i="8"/>
  <c r="O68" i="8"/>
  <c r="L73" i="8"/>
  <c r="O73" i="8"/>
  <c r="N73" i="8"/>
  <c r="M73" i="8"/>
  <c r="N37" i="8"/>
  <c r="L37" i="8"/>
  <c r="M37" i="8"/>
  <c r="O37" i="8"/>
  <c r="O67" i="8"/>
  <c r="N67" i="8"/>
  <c r="M67" i="8"/>
  <c r="L67" i="8"/>
  <c r="L30" i="8"/>
  <c r="N30" i="8"/>
  <c r="M30" i="8"/>
  <c r="O30" i="8"/>
  <c r="N32" i="8"/>
  <c r="L32" i="8"/>
  <c r="M32" i="8"/>
  <c r="O32" i="8"/>
  <c r="L137" i="7"/>
  <c r="N137" i="7"/>
  <c r="O137" i="7"/>
  <c r="M137" i="7"/>
  <c r="L131" i="7"/>
  <c r="N131" i="7"/>
  <c r="M131" i="7"/>
  <c r="O131" i="7"/>
  <c r="N136" i="7"/>
  <c r="L136" i="7"/>
  <c r="M136" i="7"/>
  <c r="O136" i="7"/>
  <c r="L140" i="7"/>
  <c r="N140" i="7"/>
  <c r="M140" i="7"/>
  <c r="O140" i="7"/>
  <c r="N93" i="7"/>
  <c r="L93" i="7"/>
  <c r="O93" i="7"/>
  <c r="M93" i="7"/>
  <c r="N141" i="7"/>
  <c r="L141" i="7"/>
  <c r="M141" i="7"/>
  <c r="O141" i="7"/>
  <c r="E103" i="7"/>
  <c r="N102" i="7"/>
  <c r="L102" i="7"/>
  <c r="M102" i="7"/>
  <c r="O102" i="7"/>
  <c r="L90" i="7"/>
  <c r="O90" i="7"/>
  <c r="N90" i="7"/>
  <c r="M90" i="7"/>
  <c r="O95" i="7"/>
  <c r="N95" i="7"/>
  <c r="L95" i="7"/>
  <c r="M95" i="7"/>
  <c r="O89" i="7"/>
  <c r="N89" i="7"/>
  <c r="L89" i="7"/>
  <c r="M89" i="7"/>
  <c r="L78" i="7"/>
  <c r="O78" i="7"/>
  <c r="N78" i="7"/>
  <c r="M78" i="7"/>
  <c r="N79" i="7"/>
  <c r="L79" i="7"/>
  <c r="M79" i="7"/>
  <c r="O79" i="7"/>
  <c r="N25" i="16"/>
  <c r="G26" i="3" s="1"/>
  <c r="L25" i="16"/>
  <c r="I26" i="3" s="1"/>
  <c r="M25" i="16"/>
  <c r="F26" i="3" s="1"/>
  <c r="K58" i="8"/>
  <c r="K61" i="8"/>
  <c r="E19" i="11"/>
  <c r="L18" i="11"/>
  <c r="E29" i="11"/>
  <c r="N45" i="15"/>
  <c r="G24" i="3" s="1"/>
  <c r="O18" i="15"/>
  <c r="P18" i="15" s="1"/>
  <c r="M45" i="15"/>
  <c r="F24" i="3" s="1"/>
  <c r="N78" i="14"/>
  <c r="G23" i="3" s="1"/>
  <c r="L78" i="14"/>
  <c r="I23" i="3" s="1"/>
  <c r="O21" i="14"/>
  <c r="P21" i="14" s="1"/>
  <c r="O24" i="14"/>
  <c r="P24" i="14" s="1"/>
  <c r="O27" i="14"/>
  <c r="P27" i="14" s="1"/>
  <c r="O30" i="14"/>
  <c r="P30" i="14" s="1"/>
  <c r="O33" i="14"/>
  <c r="P33" i="14" s="1"/>
  <c r="O36" i="14"/>
  <c r="P36" i="14" s="1"/>
  <c r="O18" i="14"/>
  <c r="O35" i="14"/>
  <c r="P35" i="14" s="1"/>
  <c r="O19" i="14"/>
  <c r="P19" i="14" s="1"/>
  <c r="O20" i="14"/>
  <c r="P20" i="14" s="1"/>
  <c r="O22" i="14"/>
  <c r="P22" i="14" s="1"/>
  <c r="O23" i="14"/>
  <c r="P23" i="14" s="1"/>
  <c r="O25" i="14"/>
  <c r="P25" i="14" s="1"/>
  <c r="O26" i="14"/>
  <c r="P26" i="14" s="1"/>
  <c r="O28" i="14"/>
  <c r="P28" i="14" s="1"/>
  <c r="O29" i="14"/>
  <c r="P29" i="14" s="1"/>
  <c r="O31" i="14"/>
  <c r="P31" i="14" s="1"/>
  <c r="O32" i="14"/>
  <c r="P32" i="14" s="1"/>
  <c r="O34" i="14"/>
  <c r="P34" i="14" s="1"/>
  <c r="M78" i="14"/>
  <c r="F23" i="3" s="1"/>
  <c r="M38" i="13"/>
  <c r="M39" i="13"/>
  <c r="M40" i="13"/>
  <c r="P40" i="13" s="1"/>
  <c r="O38" i="13"/>
  <c r="O39" i="13"/>
  <c r="O40" i="13"/>
  <c r="M19" i="13"/>
  <c r="M21" i="13"/>
  <c r="M25" i="13"/>
  <c r="M27" i="13"/>
  <c r="M28" i="13"/>
  <c r="M29" i="13"/>
  <c r="M30" i="13"/>
  <c r="M31" i="13"/>
  <c r="M32" i="13"/>
  <c r="M33" i="13"/>
  <c r="M34" i="13"/>
  <c r="M35" i="13"/>
  <c r="M36" i="13"/>
  <c r="O19" i="13"/>
  <c r="O20" i="13"/>
  <c r="P20" i="13" s="1"/>
  <c r="O21" i="13"/>
  <c r="O22" i="13"/>
  <c r="P22" i="13" s="1"/>
  <c r="O23" i="13"/>
  <c r="P23" i="13" s="1"/>
  <c r="O24" i="13"/>
  <c r="P24" i="13" s="1"/>
  <c r="O25" i="13"/>
  <c r="O26" i="13"/>
  <c r="P26" i="13" s="1"/>
  <c r="O27" i="13"/>
  <c r="O28" i="13"/>
  <c r="O29" i="13"/>
  <c r="O30" i="13"/>
  <c r="O31" i="13"/>
  <c r="O32" i="13"/>
  <c r="O33" i="13"/>
  <c r="O34" i="13"/>
  <c r="O35" i="13"/>
  <c r="O36" i="13"/>
  <c r="K23" i="13"/>
  <c r="M18" i="13"/>
  <c r="O18" i="13"/>
  <c r="N18" i="13"/>
  <c r="L18" i="13"/>
  <c r="P20" i="12"/>
  <c r="M19" i="12"/>
  <c r="M22" i="12"/>
  <c r="M23" i="12"/>
  <c r="M24" i="12"/>
  <c r="M25" i="12"/>
  <c r="M26" i="12"/>
  <c r="P26" i="12" s="1"/>
  <c r="M29" i="12"/>
  <c r="M30" i="12"/>
  <c r="M31" i="12"/>
  <c r="M32" i="12"/>
  <c r="M33" i="12"/>
  <c r="M34" i="12"/>
  <c r="M35" i="12"/>
  <c r="O19" i="12"/>
  <c r="O20" i="12"/>
  <c r="O21" i="12"/>
  <c r="P21" i="12" s="1"/>
  <c r="O22" i="12"/>
  <c r="O23" i="12"/>
  <c r="O24" i="12"/>
  <c r="O25" i="12"/>
  <c r="O26" i="12"/>
  <c r="O27" i="12"/>
  <c r="P27" i="12" s="1"/>
  <c r="O28" i="12"/>
  <c r="P28" i="12" s="1"/>
  <c r="O29" i="12"/>
  <c r="O30" i="12"/>
  <c r="O31" i="12"/>
  <c r="O32" i="12"/>
  <c r="O33" i="12"/>
  <c r="O34" i="12"/>
  <c r="O35" i="12"/>
  <c r="K20" i="12"/>
  <c r="K18" i="12"/>
  <c r="O18" i="12"/>
  <c r="L18" i="12"/>
  <c r="M18" i="12"/>
  <c r="O18" i="11"/>
  <c r="M18" i="11"/>
  <c r="N90" i="8"/>
  <c r="O91" i="8"/>
  <c r="L89" i="8"/>
  <c r="N89" i="8"/>
  <c r="M89" i="8"/>
  <c r="N91" i="8"/>
  <c r="K89" i="8"/>
  <c r="M91" i="8"/>
  <c r="K90" i="8"/>
  <c r="M90" i="8"/>
  <c r="K86" i="8"/>
  <c r="K46" i="8"/>
  <c r="E45" i="8"/>
  <c r="K49" i="8"/>
  <c r="E41" i="8"/>
  <c r="E46" i="8"/>
  <c r="P25" i="12" l="1"/>
  <c r="P22" i="12"/>
  <c r="P30" i="11"/>
  <c r="P43" i="11"/>
  <c r="P51" i="11"/>
  <c r="P31" i="11"/>
  <c r="P21" i="11"/>
  <c r="P67" i="8"/>
  <c r="P68" i="8"/>
  <c r="M110" i="7"/>
  <c r="N110" i="7"/>
  <c r="L110" i="7"/>
  <c r="O110" i="7"/>
  <c r="K113" i="7"/>
  <c r="N113" i="7"/>
  <c r="P113" i="7" s="1"/>
  <c r="O142" i="7"/>
  <c r="L142" i="7"/>
  <c r="M142" i="7"/>
  <c r="N142" i="7"/>
  <c r="N143" i="7"/>
  <c r="P143" i="7" s="1"/>
  <c r="K143" i="7"/>
  <c r="P32" i="12"/>
  <c r="K29" i="12"/>
  <c r="K25" i="12"/>
  <c r="P24" i="12"/>
  <c r="K22" i="12"/>
  <c r="K21" i="12"/>
  <c r="K18" i="15"/>
  <c r="K30" i="14"/>
  <c r="K20" i="13"/>
  <c r="K24" i="13"/>
  <c r="K22" i="13"/>
  <c r="K18" i="13"/>
  <c r="K39" i="13"/>
  <c r="K21" i="13"/>
  <c r="P38" i="13"/>
  <c r="K28" i="13"/>
  <c r="K38" i="13"/>
  <c r="K29" i="13"/>
  <c r="P36" i="13"/>
  <c r="P32" i="13"/>
  <c r="P28" i="13"/>
  <c r="P19" i="13"/>
  <c r="P39" i="13"/>
  <c r="P40" i="8"/>
  <c r="P30" i="8"/>
  <c r="P33" i="11"/>
  <c r="M25" i="11"/>
  <c r="N25" i="11"/>
  <c r="O25" i="11"/>
  <c r="L25" i="11"/>
  <c r="O29" i="11"/>
  <c r="N29" i="11"/>
  <c r="M29" i="11"/>
  <c r="L29" i="11"/>
  <c r="P50" i="11"/>
  <c r="P42" i="11"/>
  <c r="P28" i="11"/>
  <c r="P44" i="11"/>
  <c r="N52" i="11"/>
  <c r="P52" i="11" s="1"/>
  <c r="K52" i="11"/>
  <c r="N22" i="11"/>
  <c r="M22" i="11"/>
  <c r="L22" i="11"/>
  <c r="O22" i="11"/>
  <c r="N20" i="11"/>
  <c r="P20" i="11" s="1"/>
  <c r="K20" i="11"/>
  <c r="N32" i="11"/>
  <c r="P32" i="11" s="1"/>
  <c r="K32" i="11"/>
  <c r="N34" i="11"/>
  <c r="M34" i="11"/>
  <c r="L34" i="11"/>
  <c r="O34" i="11"/>
  <c r="N26" i="11"/>
  <c r="P26" i="11" s="1"/>
  <c r="K26" i="11"/>
  <c r="P49" i="11"/>
  <c r="N48" i="11"/>
  <c r="P48" i="11" s="1"/>
  <c r="K48" i="11"/>
  <c r="N23" i="11"/>
  <c r="P23" i="11" s="1"/>
  <c r="K23" i="11"/>
  <c r="N19" i="11"/>
  <c r="O19" i="11"/>
  <c r="L19" i="11"/>
  <c r="M19" i="11"/>
  <c r="K35" i="11"/>
  <c r="N35" i="11"/>
  <c r="P35" i="11" s="1"/>
  <c r="P24" i="11"/>
  <c r="P46" i="11"/>
  <c r="N47" i="11"/>
  <c r="L47" i="11"/>
  <c r="M47" i="11"/>
  <c r="O47" i="11"/>
  <c r="N41" i="8"/>
  <c r="M41" i="8"/>
  <c r="L41" i="8"/>
  <c r="O41" i="8"/>
  <c r="L42" i="8"/>
  <c r="N42" i="8"/>
  <c r="M42" i="8"/>
  <c r="O42" i="8"/>
  <c r="P32" i="8"/>
  <c r="N34" i="8"/>
  <c r="P34" i="8" s="1"/>
  <c r="K34" i="8"/>
  <c r="P38" i="8"/>
  <c r="L45" i="8"/>
  <c r="N45" i="8"/>
  <c r="O45" i="8"/>
  <c r="M45" i="8"/>
  <c r="P37" i="8"/>
  <c r="P73" i="8"/>
  <c r="P72" i="8"/>
  <c r="O71" i="8"/>
  <c r="N71" i="8"/>
  <c r="M71" i="8"/>
  <c r="L71" i="8"/>
  <c r="N69" i="8"/>
  <c r="P69" i="8" s="1"/>
  <c r="K69" i="8"/>
  <c r="P33" i="8"/>
  <c r="P96" i="8"/>
  <c r="P65" i="8"/>
  <c r="N44" i="8"/>
  <c r="P44" i="8" s="1"/>
  <c r="K44" i="8"/>
  <c r="N74" i="8"/>
  <c r="P74" i="8" s="1"/>
  <c r="K74" i="8"/>
  <c r="P136" i="7"/>
  <c r="P137" i="7"/>
  <c r="P131" i="7"/>
  <c r="P93" i="7"/>
  <c r="P79" i="7"/>
  <c r="P78" i="7"/>
  <c r="P89" i="7"/>
  <c r="P95" i="7"/>
  <c r="P141" i="7"/>
  <c r="P140" i="7"/>
  <c r="P90" i="7"/>
  <c r="P102" i="7"/>
  <c r="M103" i="7"/>
  <c r="N103" i="7"/>
  <c r="L103" i="7"/>
  <c r="O103" i="7"/>
  <c r="K21" i="7"/>
  <c r="O25" i="16"/>
  <c r="H26" i="3" s="1"/>
  <c r="P25" i="16"/>
  <c r="P91" i="8"/>
  <c r="P45" i="15"/>
  <c r="O45" i="15"/>
  <c r="H24" i="3" s="1"/>
  <c r="K35" i="14"/>
  <c r="K23" i="14"/>
  <c r="K18" i="14"/>
  <c r="K31" i="14"/>
  <c r="K19" i="14"/>
  <c r="K27" i="14"/>
  <c r="K34" i="14"/>
  <c r="K28" i="14"/>
  <c r="K22" i="14"/>
  <c r="K32" i="14"/>
  <c r="K20" i="14"/>
  <c r="K36" i="14"/>
  <c r="K24" i="14"/>
  <c r="K26" i="14"/>
  <c r="O78" i="14"/>
  <c r="H23" i="3" s="1"/>
  <c r="K33" i="14"/>
  <c r="K29" i="14"/>
  <c r="K25" i="14"/>
  <c r="K21" i="14"/>
  <c r="P18" i="14"/>
  <c r="P78" i="14" s="1"/>
  <c r="K40" i="13"/>
  <c r="K26" i="13"/>
  <c r="P35" i="13"/>
  <c r="P31" i="13"/>
  <c r="P27" i="13"/>
  <c r="K34" i="13"/>
  <c r="K35" i="13"/>
  <c r="P34" i="13"/>
  <c r="P30" i="13"/>
  <c r="P25" i="13"/>
  <c r="K30" i="13"/>
  <c r="K31" i="13"/>
  <c r="K36" i="13"/>
  <c r="K19" i="13"/>
  <c r="P33" i="13"/>
  <c r="P29" i="13"/>
  <c r="P21" i="13"/>
  <c r="K25" i="13"/>
  <c r="K27" i="13"/>
  <c r="K32" i="13"/>
  <c r="K33" i="13"/>
  <c r="P18" i="13"/>
  <c r="P35" i="12"/>
  <c r="P19" i="12"/>
  <c r="P34" i="12"/>
  <c r="K33" i="12"/>
  <c r="K32" i="12"/>
  <c r="K28" i="12"/>
  <c r="K30" i="12"/>
  <c r="P31" i="12"/>
  <c r="K31" i="12"/>
  <c r="K19" i="12"/>
  <c r="P30" i="12"/>
  <c r="P33" i="12"/>
  <c r="P29" i="12"/>
  <c r="P23" i="12"/>
  <c r="K34" i="12"/>
  <c r="K26" i="12"/>
  <c r="K27" i="12"/>
  <c r="K24" i="12"/>
  <c r="K35" i="12"/>
  <c r="K23" i="12"/>
  <c r="P18" i="12"/>
  <c r="P18" i="11"/>
  <c r="K18" i="11"/>
  <c r="O89" i="8"/>
  <c r="P89" i="8" s="1"/>
  <c r="L88" i="8"/>
  <c r="O88" i="8"/>
  <c r="N88" i="8"/>
  <c r="M88" i="8"/>
  <c r="O90" i="8"/>
  <c r="P90" i="8" s="1"/>
  <c r="L86" i="8"/>
  <c r="O86" i="8"/>
  <c r="N86" i="8"/>
  <c r="M86" i="8"/>
  <c r="E49" i="8"/>
  <c r="E47" i="8"/>
  <c r="M46" i="8"/>
  <c r="L46" i="8"/>
  <c r="O46" i="8"/>
  <c r="N46" i="8"/>
  <c r="K11" i="14" l="1"/>
  <c r="E23" i="3"/>
  <c r="K11" i="15"/>
  <c r="E24" i="3"/>
  <c r="K11" i="16"/>
  <c r="E26" i="3"/>
  <c r="L57" i="11"/>
  <c r="O57" i="11"/>
  <c r="H19" i="3" s="1"/>
  <c r="N57" i="11"/>
  <c r="M57" i="11"/>
  <c r="F19" i="3" s="1"/>
  <c r="P29" i="11"/>
  <c r="P45" i="8"/>
  <c r="P41" i="8"/>
  <c r="P142" i="7"/>
  <c r="P110" i="7"/>
  <c r="P47" i="11"/>
  <c r="P34" i="11"/>
  <c r="P22" i="11"/>
  <c r="P19" i="11"/>
  <c r="P25" i="11"/>
  <c r="O49" i="8"/>
  <c r="L49" i="8"/>
  <c r="M49" i="8"/>
  <c r="N49" i="8"/>
  <c r="P42" i="8"/>
  <c r="P71" i="8"/>
  <c r="N48" i="8"/>
  <c r="P48" i="8" s="1"/>
  <c r="K48" i="8"/>
  <c r="P103" i="7"/>
  <c r="E55" i="8"/>
  <c r="E54" i="8"/>
  <c r="E58" i="8"/>
  <c r="E57" i="8"/>
  <c r="O37" i="12"/>
  <c r="H25" i="3" s="1"/>
  <c r="M37" i="12"/>
  <c r="F25" i="3" s="1"/>
  <c r="N37" i="12"/>
  <c r="G25" i="3" s="1"/>
  <c r="P37" i="12"/>
  <c r="L37" i="12"/>
  <c r="I25" i="3" s="1"/>
  <c r="I19" i="3"/>
  <c r="P88" i="8"/>
  <c r="P86" i="8"/>
  <c r="P46" i="8"/>
  <c r="M47" i="8"/>
  <c r="L47" i="8"/>
  <c r="N47" i="8"/>
  <c r="O47" i="8"/>
  <c r="E50" i="8"/>
  <c r="K11" i="12" l="1"/>
  <c r="E25" i="3"/>
  <c r="P57" i="11"/>
  <c r="M50" i="8"/>
  <c r="N50" i="8"/>
  <c r="O50" i="8"/>
  <c r="L50" i="8"/>
  <c r="N51" i="8"/>
  <c r="P51" i="8" s="1"/>
  <c r="K51" i="8"/>
  <c r="N55" i="8"/>
  <c r="O55" i="8"/>
  <c r="L55" i="8"/>
  <c r="M55" i="8"/>
  <c r="O57" i="8"/>
  <c r="L57" i="8"/>
  <c r="M57" i="8"/>
  <c r="N57" i="8"/>
  <c r="P49" i="8"/>
  <c r="O54" i="8"/>
  <c r="L54" i="8"/>
  <c r="M54" i="8"/>
  <c r="N54" i="8"/>
  <c r="E61" i="8"/>
  <c r="E59" i="8"/>
  <c r="M58" i="8"/>
  <c r="L58" i="8"/>
  <c r="O58" i="8"/>
  <c r="N58" i="8"/>
  <c r="G19" i="3"/>
  <c r="L42" i="13"/>
  <c r="I22" i="3" s="1"/>
  <c r="M42" i="13"/>
  <c r="F22" i="3" s="1"/>
  <c r="O42" i="13"/>
  <c r="H22" i="3" s="1"/>
  <c r="N42" i="13"/>
  <c r="G22" i="3" s="1"/>
  <c r="P47" i="8"/>
  <c r="K11" i="11" l="1"/>
  <c r="E19" i="3"/>
  <c r="P54" i="8"/>
  <c r="P55" i="8"/>
  <c r="P57" i="8"/>
  <c r="P50" i="8"/>
  <c r="P58" i="8"/>
  <c r="M59" i="8"/>
  <c r="L59" i="8"/>
  <c r="O59" i="8"/>
  <c r="N59" i="8"/>
  <c r="K60" i="8"/>
  <c r="N60" i="8"/>
  <c r="P60" i="8" s="1"/>
  <c r="L61" i="8"/>
  <c r="O61" i="8"/>
  <c r="N61" i="8"/>
  <c r="E62" i="8"/>
  <c r="M61" i="8"/>
  <c r="P42" i="13"/>
  <c r="K11" i="13" l="1"/>
  <c r="E22" i="3"/>
  <c r="P61" i="8"/>
  <c r="L62" i="8"/>
  <c r="O62" i="8"/>
  <c r="N62" i="8"/>
  <c r="M62" i="8"/>
  <c r="K63" i="8"/>
  <c r="N63" i="8"/>
  <c r="P63" i="8" s="1"/>
  <c r="P59" i="8"/>
  <c r="E19" i="8"/>
  <c r="E22" i="8"/>
  <c r="E23" i="8"/>
  <c r="E21" i="8"/>
  <c r="E20" i="8"/>
  <c r="N21" i="8" l="1"/>
  <c r="L21" i="8"/>
  <c r="M21" i="8"/>
  <c r="O21" i="8"/>
  <c r="N29" i="8"/>
  <c r="L29" i="8"/>
  <c r="M29" i="8"/>
  <c r="O29" i="8"/>
  <c r="L22" i="8"/>
  <c r="N22" i="8"/>
  <c r="M22" i="8"/>
  <c r="O22" i="8"/>
  <c r="E26" i="8"/>
  <c r="L25" i="8"/>
  <c r="N25" i="8"/>
  <c r="M25" i="8"/>
  <c r="O25" i="8"/>
  <c r="N23" i="8"/>
  <c r="L23" i="8"/>
  <c r="O23" i="8"/>
  <c r="M23" i="8"/>
  <c r="L20" i="8"/>
  <c r="N20" i="8"/>
  <c r="O20" i="8"/>
  <c r="M20" i="8"/>
  <c r="N19" i="8"/>
  <c r="L19" i="8"/>
  <c r="O19" i="8"/>
  <c r="M19" i="8"/>
  <c r="P62" i="8"/>
  <c r="P22" i="8" l="1"/>
  <c r="P25" i="8"/>
  <c r="P29" i="8"/>
  <c r="P21" i="8"/>
  <c r="N26" i="8"/>
  <c r="L26" i="8"/>
  <c r="M26" i="8"/>
  <c r="O26" i="8"/>
  <c r="N28" i="8"/>
  <c r="P28" i="8" s="1"/>
  <c r="K28" i="8"/>
  <c r="P19" i="8"/>
  <c r="P20" i="8"/>
  <c r="P23" i="8"/>
  <c r="N60" i="10"/>
  <c r="L60" i="10"/>
  <c r="N53" i="10"/>
  <c r="L53" i="10"/>
  <c r="N52" i="10"/>
  <c r="L52" i="10"/>
  <c r="O52" i="10"/>
  <c r="N49" i="10"/>
  <c r="L49" i="10"/>
  <c r="O49" i="10"/>
  <c r="N48" i="10"/>
  <c r="L48" i="10"/>
  <c r="O48" i="10"/>
  <c r="N42" i="10"/>
  <c r="L42" i="10"/>
  <c r="N40" i="10"/>
  <c r="L40" i="10"/>
  <c r="O40" i="10"/>
  <c r="N37" i="10"/>
  <c r="L37" i="10"/>
  <c r="O37" i="10"/>
  <c r="N35" i="10"/>
  <c r="L35" i="10"/>
  <c r="N31" i="10"/>
  <c r="L31" i="10"/>
  <c r="O31" i="10"/>
  <c r="N30" i="10"/>
  <c r="L30" i="10"/>
  <c r="O30" i="10"/>
  <c r="N29" i="10"/>
  <c r="L29" i="10"/>
  <c r="O29" i="10"/>
  <c r="N28" i="10"/>
  <c r="L28" i="10"/>
  <c r="N27" i="10"/>
  <c r="L27" i="10"/>
  <c r="O27" i="10"/>
  <c r="N26" i="10"/>
  <c r="L26" i="10"/>
  <c r="O26" i="10"/>
  <c r="N25" i="10"/>
  <c r="L25" i="10"/>
  <c r="O25" i="10"/>
  <c r="N24" i="10"/>
  <c r="L24" i="10"/>
  <c r="N23" i="10"/>
  <c r="L23" i="10"/>
  <c r="O23" i="10"/>
  <c r="N22" i="10"/>
  <c r="L22" i="10"/>
  <c r="O22" i="10"/>
  <c r="N21" i="10"/>
  <c r="L21" i="10"/>
  <c r="O21" i="10"/>
  <c r="N20" i="10"/>
  <c r="L20" i="10"/>
  <c r="M20" i="10"/>
  <c r="N19" i="10"/>
  <c r="L19" i="10"/>
  <c r="O19" i="10"/>
  <c r="M19" i="10"/>
  <c r="N18" i="10"/>
  <c r="L18" i="10"/>
  <c r="M18" i="10"/>
  <c r="N33" i="10"/>
  <c r="N32" i="10"/>
  <c r="N61" i="10"/>
  <c r="N50" i="10"/>
  <c r="O33" i="10" l="1"/>
  <c r="L50" i="10"/>
  <c r="L33" i="10"/>
  <c r="L32" i="10"/>
  <c r="O61" i="10"/>
  <c r="O18" i="10"/>
  <c r="P18" i="10" s="1"/>
  <c r="O20" i="10"/>
  <c r="P20" i="10" s="1"/>
  <c r="O28" i="10"/>
  <c r="K49" i="10"/>
  <c r="K50" i="10"/>
  <c r="O60" i="10"/>
  <c r="K61" i="10"/>
  <c r="O24" i="10"/>
  <c r="O32" i="10"/>
  <c r="O35" i="10"/>
  <c r="O42" i="10"/>
  <c r="K46" i="10"/>
  <c r="O50" i="10"/>
  <c r="L61" i="10"/>
  <c r="K23" i="10"/>
  <c r="K27" i="10"/>
  <c r="K31" i="10"/>
  <c r="P19" i="10"/>
  <c r="P26" i="8"/>
  <c r="O53" i="10"/>
  <c r="K19" i="10"/>
  <c r="K21" i="10"/>
  <c r="K25" i="10"/>
  <c r="K29" i="10"/>
  <c r="K33" i="10"/>
  <c r="K36" i="10"/>
  <c r="K40" i="10"/>
  <c r="K44" i="10"/>
  <c r="K51" i="10"/>
  <c r="K22" i="10"/>
  <c r="K26" i="10"/>
  <c r="K30" i="10"/>
  <c r="K37" i="10"/>
  <c r="K41" i="10"/>
  <c r="K45" i="10"/>
  <c r="K48" i="10"/>
  <c r="K52" i="10"/>
  <c r="K56" i="10"/>
  <c r="M21" i="10"/>
  <c r="P21" i="10" s="1"/>
  <c r="M22" i="10"/>
  <c r="P22" i="10" s="1"/>
  <c r="M23" i="10"/>
  <c r="P23" i="10" s="1"/>
  <c r="M24" i="10"/>
  <c r="P24" i="10" s="1"/>
  <c r="M25" i="10"/>
  <c r="P25" i="10" s="1"/>
  <c r="M26" i="10"/>
  <c r="P26" i="10" s="1"/>
  <c r="M27" i="10"/>
  <c r="P27" i="10" s="1"/>
  <c r="M28" i="10"/>
  <c r="M29" i="10"/>
  <c r="P29" i="10" s="1"/>
  <c r="M30" i="10"/>
  <c r="P30" i="10" s="1"/>
  <c r="M31" i="10"/>
  <c r="P31" i="10" s="1"/>
  <c r="M32" i="10"/>
  <c r="M33" i="10"/>
  <c r="P33" i="10" s="1"/>
  <c r="M35" i="10"/>
  <c r="M37" i="10"/>
  <c r="P37" i="10" s="1"/>
  <c r="M40" i="10"/>
  <c r="P40" i="10" s="1"/>
  <c r="M42" i="10"/>
  <c r="M48" i="10"/>
  <c r="P48" i="10" s="1"/>
  <c r="M49" i="10"/>
  <c r="P49" i="10" s="1"/>
  <c r="M50" i="10"/>
  <c r="P50" i="10" s="1"/>
  <c r="M52" i="10"/>
  <c r="P52" i="10" s="1"/>
  <c r="M53" i="10"/>
  <c r="M60" i="10"/>
  <c r="M61" i="10"/>
  <c r="P61" i="10" s="1"/>
  <c r="P60" i="10" l="1"/>
  <c r="K60" i="10"/>
  <c r="P53" i="10"/>
  <c r="P35" i="10"/>
  <c r="P42" i="10"/>
  <c r="P32" i="10"/>
  <c r="P28" i="10"/>
  <c r="K18" i="10"/>
  <c r="K43" i="10"/>
  <c r="K35" i="10"/>
  <c r="K42" i="10"/>
  <c r="K20" i="10"/>
  <c r="K39" i="10"/>
  <c r="K32" i="10"/>
  <c r="K38" i="10"/>
  <c r="K24" i="10"/>
  <c r="K28" i="10"/>
  <c r="K53" i="10"/>
  <c r="E57" i="10" l="1"/>
  <c r="E51" i="10"/>
  <c r="C72" i="10"/>
  <c r="B70" i="10"/>
  <c r="A68" i="10"/>
  <c r="B66" i="10"/>
  <c r="L59" i="10"/>
  <c r="C8" i="10"/>
  <c r="C7" i="10"/>
  <c r="C6" i="10"/>
  <c r="O49" i="9"/>
  <c r="N49" i="9"/>
  <c r="L49" i="9"/>
  <c r="K49" i="9"/>
  <c r="O48" i="9"/>
  <c r="N48" i="9"/>
  <c r="L48" i="9"/>
  <c r="M48" i="9"/>
  <c r="E46" i="9"/>
  <c r="M57" i="10" l="1"/>
  <c r="L57" i="10"/>
  <c r="O57" i="10"/>
  <c r="N57" i="10"/>
  <c r="P48" i="9"/>
  <c r="N43" i="10"/>
  <c r="L43" i="10"/>
  <c r="M43" i="10"/>
  <c r="O43" i="10"/>
  <c r="N38" i="10"/>
  <c r="L38" i="10"/>
  <c r="M38" i="10"/>
  <c r="O38" i="10"/>
  <c r="N39" i="10"/>
  <c r="L39" i="10"/>
  <c r="M39" i="10"/>
  <c r="O39" i="10"/>
  <c r="N44" i="10"/>
  <c r="L44" i="10"/>
  <c r="O44" i="10"/>
  <c r="M44" i="10"/>
  <c r="N36" i="10"/>
  <c r="L36" i="10"/>
  <c r="O36" i="10"/>
  <c r="M36" i="10"/>
  <c r="N45" i="10"/>
  <c r="L45" i="10"/>
  <c r="O45" i="10"/>
  <c r="M45" i="10"/>
  <c r="N51" i="10"/>
  <c r="L51" i="10"/>
  <c r="O51" i="10"/>
  <c r="M51" i="10"/>
  <c r="N41" i="10"/>
  <c r="L41" i="10"/>
  <c r="M41" i="10"/>
  <c r="O41" i="10"/>
  <c r="N46" i="10"/>
  <c r="L46" i="10"/>
  <c r="M46" i="10"/>
  <c r="O46" i="10"/>
  <c r="E56" i="10"/>
  <c r="O59" i="10"/>
  <c r="M59" i="10"/>
  <c r="K59" i="10"/>
  <c r="N59" i="10"/>
  <c r="K48" i="9"/>
  <c r="M49" i="9"/>
  <c r="P49" i="9" s="1"/>
  <c r="K58" i="10" l="1"/>
  <c r="N58" i="10"/>
  <c r="P58" i="10" s="1"/>
  <c r="P57" i="10"/>
  <c r="P51" i="10"/>
  <c r="P45" i="10"/>
  <c r="P44" i="10"/>
  <c r="P36" i="10"/>
  <c r="P46" i="10"/>
  <c r="P41" i="10"/>
  <c r="P39" i="10"/>
  <c r="P38" i="10"/>
  <c r="P43" i="10"/>
  <c r="L56" i="10"/>
  <c r="N56" i="10"/>
  <c r="O56" i="10"/>
  <c r="M56" i="10"/>
  <c r="P59" i="10"/>
  <c r="E45" i="9"/>
  <c r="L45" i="9" s="1"/>
  <c r="E37" i="9"/>
  <c r="E35" i="9"/>
  <c r="E41" i="9"/>
  <c r="E39" i="9"/>
  <c r="E40" i="9" s="1"/>
  <c r="E36" i="9"/>
  <c r="E23" i="9"/>
  <c r="E31" i="9"/>
  <c r="N31" i="9" s="1"/>
  <c r="E29" i="9"/>
  <c r="E30" i="9" s="1"/>
  <c r="E27" i="9"/>
  <c r="E28" i="9" s="1"/>
  <c r="E24" i="9"/>
  <c r="E25" i="9"/>
  <c r="E26" i="9" s="1"/>
  <c r="C62" i="9"/>
  <c r="B60" i="9"/>
  <c r="A58" i="9"/>
  <c r="B56" i="9"/>
  <c r="L51" i="9"/>
  <c r="K51" i="9"/>
  <c r="N46" i="9"/>
  <c r="L46" i="9"/>
  <c r="M46" i="9"/>
  <c r="K45" i="9"/>
  <c r="N44" i="9"/>
  <c r="L44" i="9"/>
  <c r="M44" i="9"/>
  <c r="M31" i="9"/>
  <c r="N19" i="9"/>
  <c r="L19" i="9"/>
  <c r="M19" i="9"/>
  <c r="C8" i="9"/>
  <c r="C7" i="9"/>
  <c r="C6" i="9"/>
  <c r="E38" i="9" l="1"/>
  <c r="P56" i="10"/>
  <c r="E43" i="8"/>
  <c r="L35" i="8"/>
  <c r="N35" i="8"/>
  <c r="M35" i="8"/>
  <c r="O35" i="8"/>
  <c r="N63" i="10"/>
  <c r="G20" i="3" s="1"/>
  <c r="O63" i="10"/>
  <c r="H20" i="3" s="1"/>
  <c r="L63" i="10"/>
  <c r="I20" i="3" s="1"/>
  <c r="M63" i="10"/>
  <c r="F20" i="3" s="1"/>
  <c r="E32" i="9"/>
  <c r="L32" i="9" s="1"/>
  <c r="E42" i="9"/>
  <c r="L31" i="9"/>
  <c r="O46" i="9"/>
  <c r="P46" i="9" s="1"/>
  <c r="O19" i="9"/>
  <c r="P19" i="9" s="1"/>
  <c r="O51" i="9"/>
  <c r="N51" i="9"/>
  <c r="M51" i="9"/>
  <c r="O45" i="9"/>
  <c r="N45" i="9"/>
  <c r="M45" i="9"/>
  <c r="O31" i="9"/>
  <c r="P31" i="9" s="1"/>
  <c r="O44" i="9"/>
  <c r="P44" i="9" s="1"/>
  <c r="E31" i="8"/>
  <c r="C114" i="8"/>
  <c r="B112" i="8"/>
  <c r="A110" i="8"/>
  <c r="B108" i="8"/>
  <c r="L103" i="8"/>
  <c r="N99" i="8"/>
  <c r="N94" i="8"/>
  <c r="N93" i="8"/>
  <c r="L93" i="8"/>
  <c r="K93" i="8"/>
  <c r="N92" i="8"/>
  <c r="L92" i="8"/>
  <c r="K92" i="8"/>
  <c r="N87" i="8"/>
  <c r="L87" i="8"/>
  <c r="M87" i="8"/>
  <c r="L18" i="8"/>
  <c r="C8" i="8"/>
  <c r="C7" i="8"/>
  <c r="C6" i="8"/>
  <c r="E132" i="7"/>
  <c r="E127" i="7"/>
  <c r="E126" i="7"/>
  <c r="E122" i="7"/>
  <c r="E121" i="7"/>
  <c r="E116" i="7"/>
  <c r="P35" i="8" l="1"/>
  <c r="M32" i="9"/>
  <c r="N32" i="9"/>
  <c r="O32" i="9"/>
  <c r="N31" i="8"/>
  <c r="L31" i="8"/>
  <c r="M31" i="8"/>
  <c r="O31" i="8"/>
  <c r="N43" i="8"/>
  <c r="L43" i="8"/>
  <c r="M43" i="8"/>
  <c r="O43" i="8"/>
  <c r="L132" i="7"/>
  <c r="N132" i="7"/>
  <c r="M132" i="7"/>
  <c r="O132" i="7"/>
  <c r="L122" i="7"/>
  <c r="N122" i="7"/>
  <c r="M122" i="7"/>
  <c r="O122" i="7"/>
  <c r="O126" i="7"/>
  <c r="N126" i="7"/>
  <c r="M126" i="7"/>
  <c r="L126" i="7"/>
  <c r="N116" i="7"/>
  <c r="L116" i="7"/>
  <c r="M116" i="7"/>
  <c r="O116" i="7"/>
  <c r="N127" i="7"/>
  <c r="M127" i="7"/>
  <c r="L127" i="7"/>
  <c r="O127" i="7"/>
  <c r="M121" i="7"/>
  <c r="L121" i="7"/>
  <c r="O121" i="7"/>
  <c r="N121" i="7"/>
  <c r="E66" i="8"/>
  <c r="P63" i="10"/>
  <c r="K46" i="9"/>
  <c r="K32" i="9"/>
  <c r="P45" i="9"/>
  <c r="K44" i="9"/>
  <c r="K19" i="9"/>
  <c r="K31" i="9"/>
  <c r="P51" i="9"/>
  <c r="K100" i="8"/>
  <c r="O87" i="8"/>
  <c r="P87" i="8" s="1"/>
  <c r="M99" i="8"/>
  <c r="O92" i="8"/>
  <c r="K103" i="8"/>
  <c r="O18" i="8"/>
  <c r="O93" i="8"/>
  <c r="M103" i="8"/>
  <c r="M18" i="8"/>
  <c r="K99" i="8"/>
  <c r="K94" i="8"/>
  <c r="N18" i="8"/>
  <c r="O94" i="8"/>
  <c r="O99" i="8"/>
  <c r="N103" i="8"/>
  <c r="M92" i="8"/>
  <c r="M93" i="8"/>
  <c r="L94" i="8"/>
  <c r="L99" i="8"/>
  <c r="M94" i="8"/>
  <c r="P43" i="8" l="1"/>
  <c r="P31" i="8"/>
  <c r="K11" i="10"/>
  <c r="E20" i="3"/>
  <c r="P32" i="9"/>
  <c r="M66" i="8"/>
  <c r="L66" i="8"/>
  <c r="O66" i="8"/>
  <c r="N66" i="8"/>
  <c r="P132" i="7"/>
  <c r="P127" i="7"/>
  <c r="P116" i="7"/>
  <c r="P122" i="7"/>
  <c r="P121" i="7"/>
  <c r="P126" i="7"/>
  <c r="P94" i="8"/>
  <c r="O103" i="8"/>
  <c r="P103" i="8" s="1"/>
  <c r="N53" i="9"/>
  <c r="G28" i="3" s="1"/>
  <c r="L53" i="9"/>
  <c r="I28" i="3" s="1"/>
  <c r="O53" i="9"/>
  <c r="H28" i="3" s="1"/>
  <c r="M53" i="9"/>
  <c r="F28" i="3" s="1"/>
  <c r="P93" i="8"/>
  <c r="P99" i="8"/>
  <c r="K87" i="8"/>
  <c r="K18" i="8"/>
  <c r="P92" i="8"/>
  <c r="P18" i="8"/>
  <c r="N100" i="8"/>
  <c r="M100" i="8"/>
  <c r="L100" i="8"/>
  <c r="O100" i="8"/>
  <c r="P53" i="9" l="1"/>
  <c r="P66" i="8"/>
  <c r="L105" i="8"/>
  <c r="I18" i="3" s="1"/>
  <c r="O105" i="8"/>
  <c r="H18" i="3" s="1"/>
  <c r="N105" i="8"/>
  <c r="G18" i="3" s="1"/>
  <c r="P100" i="8"/>
  <c r="M105" i="8"/>
  <c r="F18" i="3" s="1"/>
  <c r="K11" i="9" l="1"/>
  <c r="E28" i="3"/>
  <c r="P105" i="8"/>
  <c r="K11" i="8" l="1"/>
  <c r="E18" i="3"/>
  <c r="E106" i="7"/>
  <c r="N82" i="7"/>
  <c r="L82" i="7"/>
  <c r="O82" i="7"/>
  <c r="N24" i="7"/>
  <c r="L24" i="7"/>
  <c r="E99" i="7"/>
  <c r="E98" i="7"/>
  <c r="E97" i="7"/>
  <c r="E96" i="7"/>
  <c r="E94" i="7"/>
  <c r="E92" i="7"/>
  <c r="E91" i="7"/>
  <c r="N98" i="7" l="1"/>
  <c r="L98" i="7"/>
  <c r="O98" i="7"/>
  <c r="M98" i="7"/>
  <c r="P98" i="7" s="1"/>
  <c r="N92" i="7"/>
  <c r="L92" i="7"/>
  <c r="O92" i="7"/>
  <c r="M92" i="7"/>
  <c r="P92" i="7" s="1"/>
  <c r="O94" i="7"/>
  <c r="N94" i="7"/>
  <c r="M94" i="7"/>
  <c r="L94" i="7"/>
  <c r="N99" i="7"/>
  <c r="L99" i="7"/>
  <c r="O99" i="7"/>
  <c r="M99" i="7"/>
  <c r="P99" i="7" s="1"/>
  <c r="L96" i="7"/>
  <c r="O96" i="7"/>
  <c r="N96" i="7"/>
  <c r="M96" i="7"/>
  <c r="P96" i="7" s="1"/>
  <c r="N106" i="7"/>
  <c r="L106" i="7"/>
  <c r="M106" i="7"/>
  <c r="O106" i="7"/>
  <c r="L91" i="7"/>
  <c r="O91" i="7"/>
  <c r="N91" i="7"/>
  <c r="M91" i="7"/>
  <c r="L97" i="7"/>
  <c r="O97" i="7"/>
  <c r="N97" i="7"/>
  <c r="M97" i="7"/>
  <c r="P97" i="7" s="1"/>
  <c r="N107" i="7"/>
  <c r="L107" i="7"/>
  <c r="M107" i="7"/>
  <c r="O107" i="7"/>
  <c r="P107" i="7" s="1"/>
  <c r="N83" i="7"/>
  <c r="L83" i="7"/>
  <c r="M83" i="7"/>
  <c r="O83" i="7"/>
  <c r="L48" i="7"/>
  <c r="N48" i="7"/>
  <c r="O48" i="7"/>
  <c r="M48" i="7"/>
  <c r="E80" i="7"/>
  <c r="E84" i="7"/>
  <c r="K82" i="7"/>
  <c r="M82" i="7"/>
  <c r="P82" i="7" s="1"/>
  <c r="M24" i="7"/>
  <c r="O24" i="7"/>
  <c r="E100" i="7"/>
  <c r="P106" i="7" l="1"/>
  <c r="P91" i="7"/>
  <c r="P94" i="7"/>
  <c r="O100" i="7"/>
  <c r="N100" i="7"/>
  <c r="L100" i="7"/>
  <c r="M100" i="7"/>
  <c r="P83" i="7"/>
  <c r="L84" i="7"/>
  <c r="O84" i="7"/>
  <c r="N84" i="7"/>
  <c r="M84" i="7"/>
  <c r="O80" i="7"/>
  <c r="M80" i="7"/>
  <c r="L80" i="7"/>
  <c r="N80" i="7"/>
  <c r="N85" i="7"/>
  <c r="P85" i="7" s="1"/>
  <c r="K85" i="7"/>
  <c r="K50" i="7"/>
  <c r="N50" i="7"/>
  <c r="P50" i="7" s="1"/>
  <c r="P48" i="7"/>
  <c r="P24" i="7"/>
  <c r="K24" i="7"/>
  <c r="P100" i="7" l="1"/>
  <c r="N88" i="7"/>
  <c r="L88" i="7"/>
  <c r="O88" i="7"/>
  <c r="M88" i="7"/>
  <c r="P84" i="7"/>
  <c r="P80" i="7"/>
  <c r="E68" i="7"/>
  <c r="E67" i="7"/>
  <c r="E71" i="7"/>
  <c r="E65" i="7"/>
  <c r="L58" i="7"/>
  <c r="N57" i="7"/>
  <c r="E38" i="7"/>
  <c r="L40" i="7"/>
  <c r="N42" i="7"/>
  <c r="L42" i="7"/>
  <c r="E30" i="7"/>
  <c r="N30" i="7" s="1"/>
  <c r="E23" i="7"/>
  <c r="C154" i="7"/>
  <c r="B152" i="7"/>
  <c r="A150" i="7"/>
  <c r="B148" i="7"/>
  <c r="N31" i="7"/>
  <c r="L31" i="7"/>
  <c r="M31" i="7"/>
  <c r="C8" i="7"/>
  <c r="C7" i="7"/>
  <c r="C6" i="7"/>
  <c r="C43" i="6"/>
  <c r="B41" i="6"/>
  <c r="A39" i="6"/>
  <c r="B37" i="6"/>
  <c r="N32" i="6"/>
  <c r="L32" i="6"/>
  <c r="N31" i="6"/>
  <c r="L31" i="6"/>
  <c r="N25" i="6"/>
  <c r="L25" i="6"/>
  <c r="N24" i="6"/>
  <c r="L24" i="6"/>
  <c r="N23" i="6"/>
  <c r="L23" i="6"/>
  <c r="N22" i="6"/>
  <c r="L22" i="6"/>
  <c r="N21" i="6"/>
  <c r="L21" i="6"/>
  <c r="N20" i="6"/>
  <c r="L20" i="6"/>
  <c r="N18" i="6"/>
  <c r="L18" i="6"/>
  <c r="C8" i="6"/>
  <c r="C7" i="6"/>
  <c r="C6" i="6"/>
  <c r="C54" i="1"/>
  <c r="B52" i="1"/>
  <c r="B48" i="1"/>
  <c r="A50" i="1"/>
  <c r="C7" i="1"/>
  <c r="C8" i="1"/>
  <c r="C6" i="1"/>
  <c r="C15" i="3"/>
  <c r="C42" i="3"/>
  <c r="B40" i="3"/>
  <c r="A38" i="3"/>
  <c r="B36" i="3"/>
  <c r="C6" i="3"/>
  <c r="C7" i="3"/>
  <c r="C5" i="3"/>
  <c r="C8" i="5"/>
  <c r="N24" i="1"/>
  <c r="L24" i="1"/>
  <c r="M24" i="1"/>
  <c r="N43" i="1"/>
  <c r="L43" i="1"/>
  <c r="N42" i="1"/>
  <c r="L42" i="1"/>
  <c r="M42" i="1"/>
  <c r="N41" i="1"/>
  <c r="L41" i="1"/>
  <c r="M41" i="1"/>
  <c r="N40" i="1"/>
  <c r="L40" i="1"/>
  <c r="N37" i="1"/>
  <c r="L37" i="1"/>
  <c r="N36" i="1"/>
  <c r="L36" i="1"/>
  <c r="N34" i="1"/>
  <c r="L34" i="1"/>
  <c r="N33" i="1"/>
  <c r="L33" i="1"/>
  <c r="M33" i="1"/>
  <c r="N31" i="1"/>
  <c r="L31" i="1"/>
  <c r="M31" i="1"/>
  <c r="N30" i="1"/>
  <c r="L30" i="1"/>
  <c r="M30" i="1"/>
  <c r="N29" i="1"/>
  <c r="L29" i="1"/>
  <c r="M29" i="1"/>
  <c r="N28" i="1"/>
  <c r="L28" i="1"/>
  <c r="M28" i="1"/>
  <c r="N27" i="1"/>
  <c r="L27" i="1"/>
  <c r="M27" i="1"/>
  <c r="N26" i="1"/>
  <c r="L26" i="1"/>
  <c r="N25" i="1"/>
  <c r="L25" i="1"/>
  <c r="M25" i="1"/>
  <c r="N23" i="1"/>
  <c r="L23" i="1"/>
  <c r="N22" i="1"/>
  <c r="L22" i="1"/>
  <c r="E20" i="7" l="1"/>
  <c r="M12" i="16"/>
  <c r="M12" i="14"/>
  <c r="M12" i="11"/>
  <c r="M12" i="13"/>
  <c r="M12" i="15"/>
  <c r="M12" i="12"/>
  <c r="M12" i="10"/>
  <c r="M12" i="9"/>
  <c r="M12" i="8"/>
  <c r="M12" i="7"/>
  <c r="M12" i="6"/>
  <c r="P88" i="7"/>
  <c r="N101" i="7"/>
  <c r="P101" i="7" s="1"/>
  <c r="K101" i="7"/>
  <c r="N67" i="7"/>
  <c r="L67" i="7"/>
  <c r="M67" i="7"/>
  <c r="O67" i="7"/>
  <c r="L68" i="7"/>
  <c r="N68" i="7"/>
  <c r="O68" i="7"/>
  <c r="M68" i="7"/>
  <c r="N65" i="7"/>
  <c r="L65" i="7"/>
  <c r="O65" i="7"/>
  <c r="M65" i="7"/>
  <c r="L63" i="7"/>
  <c r="O63" i="7"/>
  <c r="N63" i="7"/>
  <c r="M63" i="7"/>
  <c r="N71" i="7"/>
  <c r="M71" i="7"/>
  <c r="L71" i="7"/>
  <c r="O71" i="7"/>
  <c r="N45" i="7"/>
  <c r="L45" i="7"/>
  <c r="O45" i="7"/>
  <c r="M45" i="7"/>
  <c r="L20" i="7"/>
  <c r="M20" i="7"/>
  <c r="O20" i="7"/>
  <c r="N20" i="7"/>
  <c r="L47" i="7"/>
  <c r="N47" i="7"/>
  <c r="O47" i="7"/>
  <c r="M47" i="7"/>
  <c r="E35" i="7"/>
  <c r="L34" i="7"/>
  <c r="O34" i="7"/>
  <c r="N34" i="7"/>
  <c r="M34" i="7"/>
  <c r="O38" i="7"/>
  <c r="L38" i="7"/>
  <c r="N38" i="7"/>
  <c r="M38" i="7"/>
  <c r="E52" i="7"/>
  <c r="N51" i="7"/>
  <c r="L51" i="7"/>
  <c r="M51" i="7"/>
  <c r="O51" i="7"/>
  <c r="M36" i="7"/>
  <c r="L36" i="7"/>
  <c r="O36" i="7"/>
  <c r="N36" i="7"/>
  <c r="L25" i="7"/>
  <c r="O29" i="7"/>
  <c r="M29" i="7"/>
  <c r="L21" i="7"/>
  <c r="N21" i="7"/>
  <c r="M21" i="7"/>
  <c r="O21" i="7"/>
  <c r="L34" i="6"/>
  <c r="I16" i="3" s="1"/>
  <c r="N34" i="6"/>
  <c r="G16" i="3" s="1"/>
  <c r="E69" i="7"/>
  <c r="E76" i="7"/>
  <c r="E59" i="7"/>
  <c r="E60" i="7"/>
  <c r="L22" i="7"/>
  <c r="N58" i="7"/>
  <c r="M58" i="7"/>
  <c r="N25" i="7"/>
  <c r="E74" i="7"/>
  <c r="N19" i="7"/>
  <c r="L30" i="7"/>
  <c r="M30" i="7"/>
  <c r="M40" i="7"/>
  <c r="N40" i="7"/>
  <c r="E41" i="7"/>
  <c r="L41" i="7" s="1"/>
  <c r="L57" i="7"/>
  <c r="M57" i="7"/>
  <c r="O40" i="7"/>
  <c r="E46" i="7"/>
  <c r="E49" i="7"/>
  <c r="M42" i="7"/>
  <c r="O42" i="7"/>
  <c r="O25" i="7"/>
  <c r="O19" i="7"/>
  <c r="N22" i="7"/>
  <c r="M22" i="7"/>
  <c r="L23" i="7"/>
  <c r="N23" i="7"/>
  <c r="M23" i="7"/>
  <c r="O22" i="7"/>
  <c r="O23" i="7"/>
  <c r="O30" i="7"/>
  <c r="O31" i="7"/>
  <c r="P31" i="7" s="1"/>
  <c r="O57" i="7"/>
  <c r="O58" i="7"/>
  <c r="L19" i="7"/>
  <c r="M25" i="7"/>
  <c r="K19" i="7"/>
  <c r="M19" i="7"/>
  <c r="K25" i="7"/>
  <c r="M18" i="6"/>
  <c r="M20" i="6"/>
  <c r="M21" i="6"/>
  <c r="M22" i="6"/>
  <c r="M23" i="6"/>
  <c r="M24" i="6"/>
  <c r="M25" i="6"/>
  <c r="M31" i="6"/>
  <c r="M32" i="6"/>
  <c r="O18" i="6"/>
  <c r="O20" i="6"/>
  <c r="O21" i="6"/>
  <c r="O22" i="6"/>
  <c r="O23" i="6"/>
  <c r="O24" i="6"/>
  <c r="O25" i="6"/>
  <c r="O31" i="6"/>
  <c r="O32" i="6"/>
  <c r="O24" i="1"/>
  <c r="P24" i="1" s="1"/>
  <c r="M36" i="1"/>
  <c r="M37" i="1"/>
  <c r="M40" i="1"/>
  <c r="M43" i="1"/>
  <c r="O36" i="1"/>
  <c r="O37" i="1"/>
  <c r="O40" i="1"/>
  <c r="O41" i="1"/>
  <c r="P41" i="1" s="1"/>
  <c r="O42" i="1"/>
  <c r="P42" i="1" s="1"/>
  <c r="O43" i="1"/>
  <c r="M22" i="1"/>
  <c r="M23" i="1"/>
  <c r="M26" i="1"/>
  <c r="M34" i="1"/>
  <c r="O22" i="1"/>
  <c r="O23" i="1"/>
  <c r="O25" i="1"/>
  <c r="P25" i="1" s="1"/>
  <c r="O26" i="1"/>
  <c r="O27" i="1"/>
  <c r="P27" i="1" s="1"/>
  <c r="O28" i="1"/>
  <c r="P28" i="1" s="1"/>
  <c r="O29" i="1"/>
  <c r="P29" i="1" s="1"/>
  <c r="O30" i="1"/>
  <c r="P30" i="1" s="1"/>
  <c r="O31" i="1"/>
  <c r="P31" i="1" s="1"/>
  <c r="O33" i="1"/>
  <c r="P33" i="1" s="1"/>
  <c r="O34" i="1"/>
  <c r="E56" i="7" l="1"/>
  <c r="O55" i="7"/>
  <c r="N55" i="7"/>
  <c r="L55" i="7"/>
  <c r="M55" i="7"/>
  <c r="P36" i="7"/>
  <c r="P47" i="7"/>
  <c r="P63" i="7"/>
  <c r="P68" i="7"/>
  <c r="M74" i="7"/>
  <c r="O74" i="7"/>
  <c r="N74" i="7"/>
  <c r="L74" i="7"/>
  <c r="N69" i="7"/>
  <c r="L69" i="7"/>
  <c r="O69" i="7"/>
  <c r="M69" i="7"/>
  <c r="P45" i="7"/>
  <c r="P65" i="7"/>
  <c r="P67" i="7"/>
  <c r="N76" i="7"/>
  <c r="L76" i="7"/>
  <c r="M76" i="7"/>
  <c r="O76" i="7"/>
  <c r="P71" i="7"/>
  <c r="O41" i="7"/>
  <c r="M49" i="7"/>
  <c r="L49" i="7"/>
  <c r="O49" i="7"/>
  <c r="N49" i="7"/>
  <c r="N59" i="7"/>
  <c r="O59" i="7"/>
  <c r="M59" i="7"/>
  <c r="L59" i="7"/>
  <c r="N46" i="7"/>
  <c r="M46" i="7"/>
  <c r="L46" i="7"/>
  <c r="O46" i="7"/>
  <c r="P51" i="7"/>
  <c r="N52" i="7"/>
  <c r="M52" i="7"/>
  <c r="O52" i="7"/>
  <c r="L52" i="7"/>
  <c r="P20" i="7"/>
  <c r="K53" i="7"/>
  <c r="N53" i="7"/>
  <c r="P53" i="7" s="1"/>
  <c r="M60" i="7"/>
  <c r="L60" i="7"/>
  <c r="N60" i="7"/>
  <c r="O60" i="7"/>
  <c r="P21" i="7"/>
  <c r="P38" i="7"/>
  <c r="P34" i="7"/>
  <c r="L35" i="7"/>
  <c r="O35" i="7"/>
  <c r="M35" i="7"/>
  <c r="N35" i="7"/>
  <c r="O61" i="7"/>
  <c r="P61" i="7" s="1"/>
  <c r="K61" i="7"/>
  <c r="K29" i="7"/>
  <c r="N28" i="7"/>
  <c r="P28" i="7" s="1"/>
  <c r="K28" i="7"/>
  <c r="P29" i="7"/>
  <c r="K31" i="6"/>
  <c r="K23" i="6"/>
  <c r="K22" i="6"/>
  <c r="P58" i="7"/>
  <c r="P30" i="7"/>
  <c r="K22" i="7"/>
  <c r="P40" i="7"/>
  <c r="P57" i="7"/>
  <c r="K31" i="7"/>
  <c r="M41" i="7"/>
  <c r="P22" i="7"/>
  <c r="N41" i="7"/>
  <c r="K57" i="7"/>
  <c r="K23" i="7"/>
  <c r="P25" i="7"/>
  <c r="P23" i="7"/>
  <c r="P42" i="7"/>
  <c r="K58" i="7"/>
  <c r="K30" i="7"/>
  <c r="P19" i="7"/>
  <c r="P32" i="6"/>
  <c r="P25" i="6"/>
  <c r="P21" i="6"/>
  <c r="K32" i="6"/>
  <c r="P31" i="6"/>
  <c r="P24" i="6"/>
  <c r="P20" i="6"/>
  <c r="K24" i="6"/>
  <c r="K25" i="6"/>
  <c r="O34" i="6"/>
  <c r="H16" i="3" s="1"/>
  <c r="P23" i="6"/>
  <c r="M34" i="6"/>
  <c r="F16" i="3" s="1"/>
  <c r="P18" i="6"/>
  <c r="K20" i="6"/>
  <c r="K21" i="6"/>
  <c r="K18" i="6"/>
  <c r="P22" i="6"/>
  <c r="K29" i="1"/>
  <c r="K33" i="1"/>
  <c r="K28" i="1"/>
  <c r="K27" i="1"/>
  <c r="K31" i="1"/>
  <c r="K30" i="1"/>
  <c r="K24" i="1"/>
  <c r="P43" i="1"/>
  <c r="K25" i="1"/>
  <c r="P23" i="1"/>
  <c r="P22" i="1"/>
  <c r="K42" i="1"/>
  <c r="K36" i="1"/>
  <c r="K37" i="1"/>
  <c r="K41" i="1"/>
  <c r="P40" i="1"/>
  <c r="K40" i="1"/>
  <c r="P37" i="1"/>
  <c r="P36" i="1"/>
  <c r="K43" i="1"/>
  <c r="P34" i="1"/>
  <c r="K22" i="1"/>
  <c r="K23" i="1"/>
  <c r="K34" i="1"/>
  <c r="P26" i="1"/>
  <c r="K26" i="1"/>
  <c r="P55" i="7" l="1"/>
  <c r="M56" i="7"/>
  <c r="L56" i="7"/>
  <c r="L145" i="7" s="1"/>
  <c r="I17" i="3" s="1"/>
  <c r="O56" i="7"/>
  <c r="N56" i="7"/>
  <c r="N145" i="7" s="1"/>
  <c r="G17" i="3" s="1"/>
  <c r="P76" i="7"/>
  <c r="P59" i="7"/>
  <c r="P69" i="7"/>
  <c r="P74" i="7"/>
  <c r="P52" i="7"/>
  <c r="P49" i="7"/>
  <c r="P35" i="7"/>
  <c r="P46" i="7"/>
  <c r="P60" i="7"/>
  <c r="P41" i="7"/>
  <c r="O145" i="7"/>
  <c r="H17" i="3" s="1"/>
  <c r="P34" i="6"/>
  <c r="P56" i="7" l="1"/>
  <c r="M145" i="7"/>
  <c r="F17" i="3" s="1"/>
  <c r="K11" i="6"/>
  <c r="E16" i="3"/>
  <c r="P145" i="7"/>
  <c r="M12" i="1"/>
  <c r="K11" i="7" l="1"/>
  <c r="E17" i="3"/>
  <c r="B12" i="5"/>
  <c r="K35" i="1" l="1"/>
  <c r="L35" i="1"/>
  <c r="M35" i="1"/>
  <c r="N35" i="1"/>
  <c r="O35" i="1"/>
  <c r="P35" i="1" l="1"/>
  <c r="O18" i="1" l="1"/>
  <c r="N18" i="1"/>
  <c r="M18" i="1"/>
  <c r="L18" i="1"/>
  <c r="K18" i="1" l="1"/>
  <c r="P18" i="1"/>
  <c r="N45" i="1" l="1"/>
  <c r="G15" i="3" s="1"/>
  <c r="G29" i="3" s="1"/>
  <c r="L45" i="1" l="1"/>
  <c r="I15" i="3" l="1"/>
  <c r="I29" i="3" s="1"/>
  <c r="D10" i="3" s="1"/>
  <c r="M45" i="1" l="1"/>
  <c r="F15" i="3" s="1"/>
  <c r="F29" i="3" s="1"/>
  <c r="O45" i="1" l="1"/>
  <c r="H15" i="3" s="1"/>
  <c r="H29" i="3" s="1"/>
  <c r="P45" i="1" l="1"/>
  <c r="E15" i="3" s="1"/>
  <c r="E29" i="3" s="1"/>
  <c r="K11" i="1" l="1"/>
  <c r="E32" i="3" l="1"/>
  <c r="E30" i="3"/>
  <c r="E33" i="3" l="1"/>
  <c r="C12" i="5" s="1"/>
  <c r="C14" i="5" s="1"/>
  <c r="C16" i="5" s="1"/>
  <c r="C17" i="5" l="1"/>
  <c r="C18" i="5" s="1"/>
  <c r="D9" i="3"/>
</calcChain>
</file>

<file path=xl/sharedStrings.xml><?xml version="1.0" encoding="utf-8"?>
<sst xmlns="http://schemas.openxmlformats.org/spreadsheetml/2006/main" count="1523" uniqueCount="520">
  <si>
    <t>Būves nosaukums:</t>
  </si>
  <si>
    <t>Objekta nosaukums:</t>
  </si>
  <si>
    <t>Objekta adrese:</t>
  </si>
  <si>
    <t>Pasūtījuma Nr.:</t>
  </si>
  <si>
    <t>Kopējā darbietilpība, c/h</t>
  </si>
  <si>
    <t>Nr.p.k.</t>
  </si>
  <si>
    <t>Kods, tāmes Nr.</t>
  </si>
  <si>
    <t>Tai skaitā</t>
  </si>
  <si>
    <t>Kopā</t>
  </si>
  <si>
    <t xml:space="preserve">Virsizdevumi </t>
  </si>
  <si>
    <t>t.sk.darba aizsardzība</t>
  </si>
  <si>
    <t xml:space="preserve">Peļņa </t>
  </si>
  <si>
    <t>Pavisam kopā</t>
  </si>
  <si>
    <t>LOKĀLĀ TĀME Nr.</t>
  </si>
  <si>
    <t>Tāmes izmaksas:</t>
  </si>
  <si>
    <t>EURO</t>
  </si>
  <si>
    <t>Kods</t>
  </si>
  <si>
    <t>Vienības izmaksas</t>
  </si>
  <si>
    <t>Kopā uz visu apjomu</t>
  </si>
  <si>
    <t>laika norma (c/h)</t>
  </si>
  <si>
    <t>darba samaksas likme (EURO/h)</t>
  </si>
  <si>
    <t>1</t>
  </si>
  <si>
    <t>2</t>
  </si>
  <si>
    <t>gab</t>
  </si>
  <si>
    <t>m</t>
  </si>
  <si>
    <t>m2</t>
  </si>
  <si>
    <t>(paraksts un tā atšifrējums, datums)</t>
  </si>
  <si>
    <t>Par kopējo summu, EURO</t>
  </si>
  <si>
    <t>palīgmateriāli</t>
  </si>
  <si>
    <t>m3</t>
  </si>
  <si>
    <t>Būvdarbu veids vai konstruktīvā elementa nosaukums</t>
  </si>
  <si>
    <t>Piezīme: virsizdevumos iekļauti papildu izmaksas, kuras saistītas ar būvlaukuma iekārtošanu, uzturēšanu, būvdarbu organizēšanu</t>
  </si>
  <si>
    <t>Sastādīja</t>
  </si>
  <si>
    <t>Pārbaudīja</t>
  </si>
  <si>
    <t>Sertifikāta Nr.</t>
  </si>
  <si>
    <t>būvizstrādājumi</t>
  </si>
  <si>
    <t>darba alga</t>
  </si>
  <si>
    <t>mehānism</t>
  </si>
  <si>
    <t>Tāmes izmaksas</t>
  </si>
  <si>
    <t>(Būvdarbu veids vai konstruktīvā elementa nosaukums)</t>
  </si>
  <si>
    <t>Kopsavilkuma aprēķins Nr.1</t>
  </si>
  <si>
    <t>Būvdarbu nosaukums</t>
  </si>
  <si>
    <t>mehānismi</t>
  </si>
  <si>
    <t>būv-izstrādājumi</t>
  </si>
  <si>
    <t>darb-ietilpība (c/h)</t>
  </si>
  <si>
    <t>summa</t>
  </si>
  <si>
    <t>LBN 501-17, 5 pielikums</t>
  </si>
  <si>
    <t>Vispārējie būvdarbi</t>
  </si>
  <si>
    <t>Objekta nosaukums</t>
  </si>
  <si>
    <t>Būves nosaukums</t>
  </si>
  <si>
    <t>Objekta adrese</t>
  </si>
  <si>
    <t>Pasūtījuma Nr.</t>
  </si>
  <si>
    <t>Objekta izmaksas (euro)</t>
  </si>
  <si>
    <t>PVN (21%)</t>
  </si>
  <si>
    <t>Pavisam būvniecības izmaksas</t>
  </si>
  <si>
    <t>Mēr-vienība</t>
  </si>
  <si>
    <t>Dau-dzums</t>
  </si>
  <si>
    <t>Būvniecības koptāme</t>
  </si>
  <si>
    <t>Tāme sastādīta 2021. gada tirgus cenās, pamatojoties uz projekta risinājumiem un Pasūtītāja velmēm.</t>
  </si>
  <si>
    <t>BŪVLAUKUMA SAGATAVOŠANAS DARBI</t>
  </si>
  <si>
    <t>Sadzīves telpas konteiners (2.5x6 m), uzstādīšana/demontāža</t>
  </si>
  <si>
    <t>Celtnieku kantoris konteiners (2.5x6 m), uzstādīšana/demontāža</t>
  </si>
  <si>
    <t>Noliktavas konteiners (2.5x6 m), uzstādīšana/demontāža</t>
  </si>
  <si>
    <t>Pagaidu BIO tualete, uzstādīšana/demontāža</t>
  </si>
  <si>
    <t>Brīdinājuma zīmes, uzstādīšana/demontāža</t>
  </si>
  <si>
    <t>Ugunsdzēšanas iekārtu stends, uzstādīšana/demontāža</t>
  </si>
  <si>
    <t>kpl.</t>
  </si>
  <si>
    <t>BŪVLAUKUMA UZTURĒŠANA</t>
  </si>
  <si>
    <t>mēn.</t>
  </si>
  <si>
    <t>Pagaidu prožektors, uzstādīšana/demontāža</t>
  </si>
  <si>
    <t>Būvmatriālu novietnes ierīkošana</t>
  </si>
  <si>
    <t>Izcērtamie krūmi</t>
  </si>
  <si>
    <t>Aizsargajami esošie koki</t>
  </si>
  <si>
    <t>Pagaidu elektroapgādes tīkla ierīkošana/demontāža</t>
  </si>
  <si>
    <t>Pagaidu ūdensapgādes tīkla ierīkošana/demontāža</t>
  </si>
  <si>
    <t>Elektroenerģijas izmaksas objektā</t>
  </si>
  <si>
    <t>Ūdens izmaksas objektā</t>
  </si>
  <si>
    <t>Celtnieku konteinera noma</t>
  </si>
  <si>
    <t>Sadzīves konteinera noma</t>
  </si>
  <si>
    <t>Pagaidu BIO tualetes noma/uzturēšana</t>
  </si>
  <si>
    <t>Pagaidu žogs, uzstādīšana/demontāža</t>
  </si>
  <si>
    <t>Pagaidu žoga noma</t>
  </si>
  <si>
    <t>Būvtafele, izgatavošana/uzstādīšana/demontāža</t>
  </si>
  <si>
    <t>Caurlaides ēkas konteineris (2.5x3 m), uzstādīšana/demontāža</t>
  </si>
  <si>
    <t>Noliktavas konteinera noma</t>
  </si>
  <si>
    <t>Caurlaides ēkas konteinera noma</t>
  </si>
  <si>
    <t>Pirmās palīdzības aptieciņas ierīkošana</t>
  </si>
  <si>
    <t>Tiešas izmaksas kopā, t.sk. darba devēja sociālais nodoklis (23,59%)</t>
  </si>
  <si>
    <t>1-1</t>
  </si>
  <si>
    <t>1-2</t>
  </si>
  <si>
    <t>1-3</t>
  </si>
  <si>
    <t>1-4</t>
  </si>
  <si>
    <t>1-5</t>
  </si>
  <si>
    <t>1-6</t>
  </si>
  <si>
    <t>Olga Osadčuka</t>
  </si>
  <si>
    <t>4-02257</t>
  </si>
  <si>
    <t>Darbnīcas ēkas pārbūve Strazdu ielā 7, Liepajā (kad.Nr. 17000110043)</t>
  </si>
  <si>
    <t>Darbnīcas ēkas pārbūve</t>
  </si>
  <si>
    <t>Strazdu iela 7, Liepaja (kad.Nr. 17000110043)</t>
  </si>
  <si>
    <t>Būvlaukuma sagatavošanas darbi</t>
  </si>
  <si>
    <t>Demontāžas darbi</t>
  </si>
  <si>
    <t>Būvkonstrukcijas</t>
  </si>
  <si>
    <t>Stabveida pamatu P-1, P-2, P-3, P-4 izbūve</t>
  </si>
  <si>
    <t>stiegras Ø8, Ø16; B500B</t>
  </si>
  <si>
    <t>tn</t>
  </si>
  <si>
    <t>Šķembu pamatnes slāņa  fr. 16/32 150mm biezumā izbūve, blietēšana</t>
  </si>
  <si>
    <t>Ieliekamo detaļu montāža</t>
  </si>
  <si>
    <t>Pamatu betonēšana ar betonu C 25/30 XC2, XF1</t>
  </si>
  <si>
    <t>Šķembu pamatnes slāņa  fr. 16/32 100mm biezumā izbūve, blietēšana</t>
  </si>
  <si>
    <t>Lentveida pamatu izbūve pa asīm 1/B-A, 1/E-D</t>
  </si>
  <si>
    <t>stiegras Ø8, Ø10; B500B</t>
  </si>
  <si>
    <t>Cokola sijas PS-1, PS-2, PS-3 izbūve</t>
  </si>
  <si>
    <t>Cokola sijas betonēšana ar betonu C 25/30 XC2, XF1</t>
  </si>
  <si>
    <t>Pamatu horizontālā hidroizolācija divās kārtās</t>
  </si>
  <si>
    <t>ekstrudētā putupolistirola plātnes Finnfoam F-200, 70 mm (vai ekvivalents)</t>
  </si>
  <si>
    <t>līmjava</t>
  </si>
  <si>
    <t>Pamatu siltināšana ar siltumizolācijas platnēm uz līmjavas kārtas, virzemes daļas papildus stiprināšana ar dībeļiem</t>
  </si>
  <si>
    <t>palīgmatriāli (dībeļi utt.)</t>
  </si>
  <si>
    <r>
      <t xml:space="preserve">Pamatu stiegrošana ar stiegrām </t>
    </r>
    <r>
      <rPr>
        <b/>
        <sz val="10"/>
        <color indexed="8"/>
        <rFont val="Times New Roman"/>
        <family val="1"/>
      </rPr>
      <t>Ø8, Ø16; B500B</t>
    </r>
  </si>
  <si>
    <r>
      <t xml:space="preserve">Cokola sijas stiegrošana ar stiegrām </t>
    </r>
    <r>
      <rPr>
        <b/>
        <sz val="10"/>
        <color indexed="8"/>
        <rFont val="Times New Roman"/>
        <family val="1"/>
      </rPr>
      <t>Ø8, Ø10; B500B, papildus veidojot enkurošanu pie esošām konstrukcijām</t>
    </r>
  </si>
  <si>
    <t>Grīdas izbūve</t>
  </si>
  <si>
    <r>
      <t xml:space="preserve">Grīdas stiegrošana ar stiegrām </t>
    </r>
    <r>
      <rPr>
        <b/>
        <sz val="10"/>
        <color indexed="8"/>
        <rFont val="Times New Roman"/>
        <family val="1"/>
      </rPr>
      <t>Ø10; B500B</t>
    </r>
  </si>
  <si>
    <t>kg</t>
  </si>
  <si>
    <t>Siltumizolācijas ierīkošana grīdas 100 mm biezumā</t>
  </si>
  <si>
    <t>ekstrudētā putupolistirola plātnes Finnfoam F-200, 100 mm (vai ekvivalents)</t>
  </si>
  <si>
    <t>palīgmateriāli (amortizācijas lenta pa perimetru utt.)</t>
  </si>
  <si>
    <t>Filtrauduma vai plēves ierīkošana</t>
  </si>
  <si>
    <t>filtraudums vai plēve</t>
  </si>
  <si>
    <t>Tērauda konstrukcijas izbūve</t>
  </si>
  <si>
    <t>Esoša grunts līdzināšana, blietēšana</t>
  </si>
  <si>
    <t>Rukuma šuvju ierīkošana ar pildījumu</t>
  </si>
  <si>
    <t>Projekta MKD stadijas izstrāde</t>
  </si>
  <si>
    <t>Tērauda konstrukciju izgatavošana, pretkorizijas apstrāde un montāža</t>
  </si>
  <si>
    <t>lokšņu tērauds, S355 (~10% no kopējā apjoma)</t>
  </si>
  <si>
    <t>palīgmatriāli</t>
  </si>
  <si>
    <t>Pamatiem veidņu uzstādīšana/demontāža, noma</t>
  </si>
  <si>
    <t>Cokola sijām veidņu uzstādīšana/demontāža, noma</t>
  </si>
  <si>
    <t>stiprinājuma elementi, palīgmateriāli</t>
  </si>
  <si>
    <t>WELDA strong WS 400x400-435 (vai ekvivalents)</t>
  </si>
  <si>
    <t>stiegras Ø8, Ø10, B500B</t>
  </si>
  <si>
    <t>Veidņu uzstādīšana/demontāža</t>
  </si>
  <si>
    <t>Betonēšana ar betonu C 25/30 (smalkgraudains)</t>
  </si>
  <si>
    <t>Avērumu izkalšana ķieģeļu mūra sienās</t>
  </si>
  <si>
    <t>Koka konstrukcijas izbūve</t>
  </si>
  <si>
    <t>stiprinājuma elementi, palīgmateriāli (hidroziolācija)</t>
  </si>
  <si>
    <t>Līmēta koka konstrukciju izgatavošana un montāža, sijas galos ierīkojot hidroizolāciju, atvērumu aizpildīšana ar betonu</t>
  </si>
  <si>
    <t>Ailu pārsedzes izbūve</t>
  </si>
  <si>
    <t>Ailu pārsedzes vārtiem V-2 izbūve. Tērauda konstrukciju izgatavošana, pretkorizijas apstrāde un montāža</t>
  </si>
  <si>
    <t>Ailu pārsedzes A-1 izbūve. Tērauda konstrukciju izgatavošana, pretkorizijas apstrāde un montāža</t>
  </si>
  <si>
    <t>Ailu pārsedzes A-2 izbūve. Tērauda konstrukciju izgatavošana, pretkorizijas apstrāde un montāža</t>
  </si>
  <si>
    <t>vītņstienis d20 kl.8.8 L=350 mm</t>
  </si>
  <si>
    <t>Pārsedžu apmēšana pa sietu</t>
  </si>
  <si>
    <t>Pārsedžu aizpildīšana ar betonu C25/30</t>
  </si>
  <si>
    <t>plakandzelzis 80x480x6 mm, S355</t>
  </si>
  <si>
    <t>Ārsienas</t>
  </si>
  <si>
    <t>Fasādes siltināšana ar putupolistirola plātnēm 150 mm biezumā uz līmjavas kārtas, stiprinot ar fasādes dībeļiem</t>
  </si>
  <si>
    <t>putupolistirola plātnes Tenapors EPS60 150 mm (vai ekvivalents)</t>
  </si>
  <si>
    <t>S-2. Fibo bloku sienas mūrēšana 3MPa 300 mm biezumā (vai ekvivalents)</t>
  </si>
  <si>
    <t xml:space="preserve"> līmjava Baumit ProContact (vai ekvivalents)</t>
  </si>
  <si>
    <t>Siltinājuma armēšana ar stikla šķiedras sietu</t>
  </si>
  <si>
    <t>palīgmateriāli (līmlentes, stūra līstes)</t>
  </si>
  <si>
    <t>zemapmetuma grunts Baumit UniPrimer (Baumit vai ekvivalents)</t>
  </si>
  <si>
    <t>stiklašķiedras siets Baumit Startex 160g/m2 (vai ekvivalents)</t>
  </si>
  <si>
    <t>Iebūvēt metāla cokola profillīsti</t>
  </si>
  <si>
    <t>Labiekārtošanas darbi</t>
  </si>
  <si>
    <t>Sagatavošanas darbi</t>
  </si>
  <si>
    <t>Esoša seguma demontāža</t>
  </si>
  <si>
    <t>Esošā grunts blietēšana</t>
  </si>
  <si>
    <t>Betona bruģakmens ceļu seguma izbūve</t>
  </si>
  <si>
    <t>Drenējošas smilts slāņa izbūve 200 mm biezumā, blietējot</t>
  </si>
  <si>
    <t>Šķembu slāņa izbūve 200 mm biezumā, blietējot</t>
  </si>
  <si>
    <t>Šķembu slāņa izbūve 100 mm biezumā, blietējot</t>
  </si>
  <si>
    <t>Sīkšķembas slāņa izbūve 50 mm biezumā, blietējot</t>
  </si>
  <si>
    <t>sīkšķembas 50 mm</t>
  </si>
  <si>
    <t>Drenējošas smilts slāņa izbūve 300 mm biezumā, blietējot</t>
  </si>
  <si>
    <t>Betona bruģakmens stāvvietas seguma izbūve</t>
  </si>
  <si>
    <t>Šķembu slāņa izbūve 250 mm biezumā, blietējot</t>
  </si>
  <si>
    <t>Betona bruģa 120 mm izbūve</t>
  </si>
  <si>
    <t>Betona bruģa 80 mm izbūve</t>
  </si>
  <si>
    <t>melnzeme 100 mm</t>
  </si>
  <si>
    <t>Zālāja zonas izbūve</t>
  </si>
  <si>
    <t>zāliena seklas</t>
  </si>
  <si>
    <t>Melnzemes kārtas 100 mm biezumā izbūve, izlīdzināšana, augu zemes apsēšana ar zāliena sēklām</t>
  </si>
  <si>
    <t>Betona apmales izbūve</t>
  </si>
  <si>
    <t>Betona ietves apmaļu R.100.20.8. izbūve uz betona pamata; pamatne - šķembu maisījums 0/45</t>
  </si>
  <si>
    <t>Betona apmaļu BR.100.30.15. izbūve uz betona pamata; pamatne - šķembu maisījums 0/45</t>
  </si>
  <si>
    <t>Labiekārtošana</t>
  </si>
  <si>
    <t>Velo stātīva U42/4 2/4 cinkota ierīkošana</t>
  </si>
  <si>
    <t>Asu nospraušana</t>
  </si>
  <si>
    <t>objekts</t>
  </si>
  <si>
    <t>Esoša grunts noņemšana mehanizēti un izvešana</t>
  </si>
  <si>
    <t>Logi, durvju, vārti</t>
  </si>
  <si>
    <t>Durvis</t>
  </si>
  <si>
    <t>Logi</t>
  </si>
  <si>
    <t>Vārti</t>
  </si>
  <si>
    <t>kompl.</t>
  </si>
  <si>
    <t>Ailu apdare no ārpuses L2 logiem</t>
  </si>
  <si>
    <t>Ailu apdare no ārpuses L1 logiem</t>
  </si>
  <si>
    <t>Ailu apdare no iekšpuses L1 logiem</t>
  </si>
  <si>
    <t>Ailu apdare no iekšpuses L2 logiem</t>
  </si>
  <si>
    <t>palīgmateriāli (stiprinājumi, montāžas puta utt.)</t>
  </si>
  <si>
    <t>Logu iekšējo palodžu montāža</t>
  </si>
  <si>
    <t>Logu ārējo skārda palodžu montāža</t>
  </si>
  <si>
    <t xml:space="preserve">putupolistirola izolācija pa perimetru </t>
  </si>
  <si>
    <t>metāla nosegdetaļa ar PVC pārklājumu</t>
  </si>
  <si>
    <t>V-1 vārtu ailas apdare, papildus izbūvējot metāla nosegdetaļu ar PVC pārklājumu</t>
  </si>
  <si>
    <t>V-2 vārtu ailas apdare, papildus izbūvējot metāla nosegdetaļu ar PVC pārklājumu</t>
  </si>
  <si>
    <t>palīgmateriāli (stiprinājumi utt.)</t>
  </si>
  <si>
    <t>palīgmateriāli (stiprinājumi, montāžas šuves ugunsdrošais aizpildījums ar akmens vati ne zemāk kā A2 klase utt.)</t>
  </si>
  <si>
    <t>V-3 vārtu ailu apdare</t>
  </si>
  <si>
    <t>Esošo logu demontāža</t>
  </si>
  <si>
    <t>Ārdurvju ailu apdare no ārpuses un no iekšpuses</t>
  </si>
  <si>
    <t>Iekšdurvju ailu apdare</t>
  </si>
  <si>
    <t>palīgmateriāli (stiprinājumi, ugunsdrošā puta utt.)</t>
  </si>
  <si>
    <t>Esošo durvju demontāža</t>
  </si>
  <si>
    <t>Esošo vārtu demontāža</t>
  </si>
  <si>
    <t>Esošo ailu paplašināšana</t>
  </si>
  <si>
    <t>Esoša jumta seguma un pieslēguma vietas demontāža, azbesta saturoša materiāla utilizācija</t>
  </si>
  <si>
    <t>Esošas jumta konstrukcijas elementu demontāža</t>
  </si>
  <si>
    <t>metāla profils SPA01-ENERGY-9E (vai ekvivalents)</t>
  </si>
  <si>
    <t>PURS lenta (vai ekvivalents)</t>
  </si>
  <si>
    <t>.</t>
  </si>
  <si>
    <t>palīgmateriāli (elastīgs blīvējums, minerālvates blīvējums utt.)</t>
  </si>
  <si>
    <t>palīgmateriāli (elastīgs blīvējums, blīvējuma lenta, skrūves, dībeļnaglas, minerālvates blīvējums, poliuretāna puta utt.)</t>
  </si>
  <si>
    <t>Metāla nosegdetaļu ar PVC pārklājumu montāža saskaņā ar AR mezgliem</t>
  </si>
  <si>
    <t>Tērauda leņķa montāža pie esoša mūra kolonnas saskaņā ar mezglu M</t>
  </si>
  <si>
    <t>palīgmateriāli (L-veida leņķi, stiprinājumi utt.)</t>
  </si>
  <si>
    <t>fibo bloki 3MPa (vai ekvivalents)</t>
  </si>
  <si>
    <t>mūrjava</t>
  </si>
  <si>
    <t>stiegrojums, fibo-Bi armatūra</t>
  </si>
  <si>
    <t>Dekoratīvā apmetumu iestrāde fasādes virsmai</t>
  </si>
  <si>
    <t>dekoratīvais apmetums Baumit EdelPutz Spezial Natur 2.0 mm (Baumit vai ekvivalents)</t>
  </si>
  <si>
    <t>palīgmateriāli (līmlentes)</t>
  </si>
  <si>
    <t>kompl</t>
  </si>
  <si>
    <t>Fasādes virsmas gruntēšana un krāsošana</t>
  </si>
  <si>
    <t>l</t>
  </si>
  <si>
    <t>Iekšsienas</t>
  </si>
  <si>
    <t>Fibo bloku aizmūrēšana 3MPa 480 mm biezumā virs pārsedzēm A-1</t>
  </si>
  <si>
    <t>Esošo ailu aizmūrēšana ar Fibo bloku 3MPa esoša sienas biezumā</t>
  </si>
  <si>
    <t>EJOT profils 815 cokols plus (vai ekvivalents)</t>
  </si>
  <si>
    <t>koka karkass 100 mm</t>
  </si>
  <si>
    <t>S3. Koka karkasa izbūve 100 mm biezumā ar akmens vates Paroc eXtra (vai ekvivalents) 100 mm aizpildījumu un koka karkasa 30 mm biezumā un Kingspan Sauna Satu izolāciju (vai ekvivalents) 30 mm. No vienas puses veidojot ģipškārtona aizšuvumu no ģipškārtona Knauf Fireboard (vai ekvivalents) 20 mm un Knauf White (vai ekvivalents) 12.5 mm. No otras puses veidojot koka latojumu 25 mm (gaisa šķirtkārtu) un pirts dēļu aizšuvumu 15 mm</t>
  </si>
  <si>
    <t>koka karkass 30 mm</t>
  </si>
  <si>
    <t>koka latojums 25 mm</t>
  </si>
  <si>
    <t>pirts dēļi 15 mm</t>
  </si>
  <si>
    <t>akmens vate Paroc eXtra 100 mm (vai ekvivalents)</t>
  </si>
  <si>
    <t>Kingspan Sauna Satu izolācija 30 mm (vai ekvivalents)</t>
  </si>
  <si>
    <t>ģipškārtons Knauf Fireboard 20 mm (vai ekvivalents)</t>
  </si>
  <si>
    <t xml:space="preserve">ģipškārtons Knauf White 12.5 mm (vai ekvivalents) </t>
  </si>
  <si>
    <t>palīgmateriāli (stiprinājumi, blīvējuma materiāli utt.)</t>
  </si>
  <si>
    <t>Apdares darbi</t>
  </si>
  <si>
    <t>Esošas grīdas remonts vietās, kur tika demontētas starpsienas/sienas</t>
  </si>
  <si>
    <t>Jumts</t>
  </si>
  <si>
    <t>Akumulators</t>
  </si>
  <si>
    <t>Temperatūras detektors ar bāzi</t>
  </si>
  <si>
    <t>Relejs iekārtu atslēgšanai</t>
  </si>
  <si>
    <t>Ugunsdzēsības sirēna</t>
  </si>
  <si>
    <t>Ugunsdrošie stiprinājumi</t>
  </si>
  <si>
    <t>Ugunsdrošo aizdaru aizdare</t>
  </si>
  <si>
    <t>Palīgmateriāli</t>
  </si>
  <si>
    <t>Ugunsdzēsības un trauksmes signālizācija</t>
  </si>
  <si>
    <t>Apkure</t>
  </si>
  <si>
    <t>Pieslēgums esošam kolektoram, aiz esošiem noslēgkrāniem ar cauruli DN 40</t>
  </si>
  <si>
    <t>Cauruļvadu stiprinājumi</t>
  </si>
  <si>
    <t>vieta</t>
  </si>
  <si>
    <t>Ventilācija</t>
  </si>
  <si>
    <t>Vārsts 600x600 (on/off) ar elektropiedziņu komplektā ar vadības automātiku, sensoriem, vadiem un elektroapsaisti</t>
  </si>
  <si>
    <t>Recirkulācijas agregāts telpu apsildīšanai VOLCANO VR2 ar vadības automātiku, sensoriem un vārstu ar elektropiedziņu; stiprinājumu komplekts, VTS (vai ekvivalents)</t>
  </si>
  <si>
    <t>Apkures cirkulācijas sūknisALPHA2 25-80 180, komplektā ar pieslēguma veidgabaliem, vadiem un elektroapsaisti, Grundfos (vai ekvivalents)</t>
  </si>
  <si>
    <t>UNIPIPE daudzslāņu apkures caurule D 50 x 4,5 mm, UPONOR (vai ekvivalents)</t>
  </si>
  <si>
    <t>UNIPIPE daudzslāņu apkures caurule D 40 x 4 mm, UPONOR (vai ekvivalents)</t>
  </si>
  <si>
    <t>UNIPIPE daudzslāņu apkures caurule D 32 x 3 mm, UPONOR (vai ekvivalents)</t>
  </si>
  <si>
    <t>Savienojumu veidgabali, UPONOR (vai ekvivalents)</t>
  </si>
  <si>
    <t>Cauruļvadu izolācija D 50 x 20 mm, PAROC (vai ekvivalents)</t>
  </si>
  <si>
    <t>Cauruļvadu izolācija D 40 x 20 mm, PAROC (vai ekvivalents)</t>
  </si>
  <si>
    <t>Cauruļvadu izolācija D 32 x 20 mm, PAROC (vai ekvivalents)</t>
  </si>
  <si>
    <t>Balansējošais ventīlis DN 32 mm; Kvs 5.3 (vai ekvivalents)</t>
  </si>
  <si>
    <t>Balansējošais ventīlis DN 20 mm; Kvs 1,75 (vai ekvivalents)</t>
  </si>
  <si>
    <t>Lodventīlis DN 40 mm (vai ekvivalents)</t>
  </si>
  <si>
    <t>Lodventīlis DN 25 mm (vai ekvivalents)</t>
  </si>
  <si>
    <t>Lodventīlis DN 15 mm (vai ekvivalents)</t>
  </si>
  <si>
    <t>Vienvirziena vārsts DN 40 mm (vai ekvivalents)</t>
  </si>
  <si>
    <t>Jumta, nosūces, ventilators DVC 315-S. Jumta kārba FDS 310/311; vārsts ar elektropiedziņu VKM 310/311 2100 m3/h, elektr. 1 ~ 230; 0,167 kW, 1,34 A svars 27,8 kg; komplektā ar vadības automātiku, sensoriem, vadiem un elektroapsaisti, Systemair (vai ekvivalents)</t>
  </si>
  <si>
    <t>Svaigā gaisa ieņemšanas reste H1; 600 x 600 mm (0,18m2); L=1050, Lindab (vai ekvivalents)</t>
  </si>
  <si>
    <t>PSLINE 3604 analogais ugundzēsības panelis 4-36 zonas (vai ekvivalents)</t>
  </si>
  <si>
    <t>PSLINE 8Z 8 zonu paplašinātājs PSLINE ugunsdzēsības paneļiem (vai ekvivalents)</t>
  </si>
  <si>
    <t>Optiskais dūmu detektors ar digitālās apstrādes algoritmu 9-30Vds Sensomag S30 (vai ekvivalents)</t>
  </si>
  <si>
    <t>Bāze Sensomag detektoriem Sensomag B24 (vai ekvivalents)</t>
  </si>
  <si>
    <t>VSU iznesamais indikātors (vai ekvivalents)</t>
  </si>
  <si>
    <t>Trauksmes poga FP3RD (vai ekvivalents)</t>
  </si>
  <si>
    <t>Ugunsdzēsības sirēna ar LED lampu 97dB 20-30Vdc IP65 VALKYRIE SCB (vai ekvivalents)</t>
  </si>
  <si>
    <t>Kabelis E30 2x1x0.8 (vai ekvivalents)</t>
  </si>
  <si>
    <t>Kabelis E30 3x1.5 (vai ekvivalents)</t>
  </si>
  <si>
    <t>Elektroapgāde</t>
  </si>
  <si>
    <t>gab.</t>
  </si>
  <si>
    <t>Tastera poga foto relejam</t>
  </si>
  <si>
    <t>Foto relejs</t>
  </si>
  <si>
    <t>Devējs foto relejam</t>
  </si>
  <si>
    <t>Pāra slēdzis fotorelejam</t>
  </si>
  <si>
    <t>Vadi komutācijai</t>
  </si>
  <si>
    <t>Montāžas komplekts</t>
  </si>
  <si>
    <t>Kopne PE uz izolatoriem</t>
  </si>
  <si>
    <t>Kopne N un Izolatoriem</t>
  </si>
  <si>
    <t>Potenciālu izlīdzināšanas kopne</t>
  </si>
  <si>
    <t>Tranšejas rakšana un aizbēršana kabelim kabeļiem</t>
  </si>
  <si>
    <t>m.</t>
  </si>
  <si>
    <t>Ugunsdrošo sienu hermetizācija E30</t>
  </si>
  <si>
    <t>Esošās kabeļu trases pārcelšana</t>
  </si>
  <si>
    <t>Zibens uztvērējs (masta) Ø25mm L=2m ar izolētiem stiprinājumie (priekš metāla skursteņa)</t>
  </si>
  <si>
    <t>Izolēti sienas stieples (d8-d10) turētājs (priekš metāla skursteņa)</t>
  </si>
  <si>
    <t xml:space="preserve">Zibens uztvērējs (masta) Ø25mm L=2m </t>
  </si>
  <si>
    <t xml:space="preserve">Zibens uztvērēja (masta) pamatne </t>
  </si>
  <si>
    <t xml:space="preserve">Masta regulēšanas komplekts </t>
  </si>
  <si>
    <t xml:space="preserve">Pievienojums mastai </t>
  </si>
  <si>
    <t xml:space="preserve">Stieple Al d8 </t>
  </si>
  <si>
    <t xml:space="preserve">Zemējuma vads  Ø10 PVC </t>
  </si>
  <si>
    <t xml:space="preserve">Jumta stieples (d8-d10) turētājs </t>
  </si>
  <si>
    <t xml:space="preserve">Sienas stieples (d8-d10) turētājs </t>
  </si>
  <si>
    <t xml:space="preserve">Plakandzelzs Zn 40x4 </t>
  </si>
  <si>
    <t xml:space="preserve">Zemējuma elektrods Zn Ø20 1,5m </t>
  </si>
  <si>
    <t xml:space="preserve">Zemējuma elektroda spice </t>
  </si>
  <si>
    <t>Pievienojums elektrodam Ø20 - Ø(8-10) - 40x40</t>
  </si>
  <si>
    <t xml:space="preserve">Multiklemme 40x40mm (krustklemme) </t>
  </si>
  <si>
    <t>Multiklemme d8-10 (krustklemme)</t>
  </si>
  <si>
    <t xml:space="preserve">Multiklemme d8-10 (krustklemme) - merklemme </t>
  </si>
  <si>
    <t>Kompensators ar pieslēgspailēm (2 gab.)</t>
  </si>
  <si>
    <t xml:space="preserve">Montāžas līme </t>
  </si>
  <si>
    <t xml:space="preserve">Pretkorozijas lente </t>
  </si>
  <si>
    <t>Pievienojumi pie kallonas</t>
  </si>
  <si>
    <t xml:space="preserve">Tranšejas rakšana un aizbēršana zemējumam  </t>
  </si>
  <si>
    <t xml:space="preserve">Papildmateriāli </t>
  </si>
  <si>
    <t>Betona seguma atjaunošana</t>
  </si>
  <si>
    <t>Dekoratīvā bruģa seguma atjaunošna</t>
  </si>
  <si>
    <t>Zibens aizsardzība</t>
  </si>
  <si>
    <t>Elektrosadale individ. kompl. metāla korp. v/a, IP44, SAS-1 (vai ekvivalents)</t>
  </si>
  <si>
    <t>Blokslēdzis 3P 400A (vai ekvivalents)</t>
  </si>
  <si>
    <t>Drošinātāju bloks EFEN NH-00 3P (vai ekvivalents)</t>
  </si>
  <si>
    <t>Drošinātāju ieliktnis NH-00 160A (vai ekvivalents)</t>
  </si>
  <si>
    <t>Pārsprieguma novadītājs I+II(B+C) 4P 100kA P-HMS 280 4 (vai ekvivalents)</t>
  </si>
  <si>
    <t>Automātslēdzis 3P 80A C (vai ekvivalents)</t>
  </si>
  <si>
    <t>Automātslēdzis 3P 63A C (vai ekvivalents)</t>
  </si>
  <si>
    <t>Automātslēdzis 3P 40A C (vai ekvivalents)</t>
  </si>
  <si>
    <t>Automātslēdzis 3P 25A C (vai ekvivalents)</t>
  </si>
  <si>
    <t>Automātslēdzis 1P 16A C (vai ekvivalents)</t>
  </si>
  <si>
    <t>Automātslēdzis 1P 20A B (vai ekvivalents)</t>
  </si>
  <si>
    <t>Automātslēdzis 1P 10A B (vai ekvivalents)</t>
  </si>
  <si>
    <t>Strāvas noplūdes automāts 2P16A, 30mA (vai ekvivalents)</t>
  </si>
  <si>
    <t>Magnētiskais palaidējs ar blokkontaktu pāri 1P20A (vai ekvivalents)</t>
  </si>
  <si>
    <t>Magnētiskais palaidējs ar blokkontaktu pāri 1P16A (vai ekvivalents)</t>
  </si>
  <si>
    <t>Zemējuma vads H07 VK6 mm² (vai ekvivalents)</t>
  </si>
  <si>
    <t>Automātu ķemme 3P63A (vai ekvivalents)</t>
  </si>
  <si>
    <t>Zemējuma vads H07 VK50 mm² (vai ekvivalents)</t>
  </si>
  <si>
    <t>Caurule d110, 450N (vai ekvivalents)</t>
  </si>
  <si>
    <t>Kabelis AXPK-4x240mm² (vai ekvivalents)</t>
  </si>
  <si>
    <t>Kabelis NYY-5x25mm² (vai ekvivalents)</t>
  </si>
  <si>
    <t>Kabelis NYY-5x16mm² (vai ekvivalents)</t>
  </si>
  <si>
    <t>Kabelis NYY-5x10mm² (vai ekvivalents)</t>
  </si>
  <si>
    <t>Kabelis NYY-3x2,5mm² (vai ekvivalents)</t>
  </si>
  <si>
    <t>Kabelis (N)YM-5x6mm² (vai ekvivalents)</t>
  </si>
  <si>
    <t>Kabelis (N)YM-3x2,5mm² (vai ekvivalents)</t>
  </si>
  <si>
    <t>Kabelis (N)YM-3x1,5mm² (vai ekvivalents)</t>
  </si>
  <si>
    <t>Kanbelis (N)HXH FE180/E90 3x1,5mm² (vai ekvivalents)</t>
  </si>
  <si>
    <t>Kontrolkabelis YSLY-JZ 4x0.75mm² (vai ekvivalents)</t>
  </si>
  <si>
    <t>Kabeļa galu apdare EPKT-0015 (vai ekvivalents)</t>
  </si>
  <si>
    <t>Kabeļa galu apdare EPKT-0063 (vai ekvivalents)</t>
  </si>
  <si>
    <t>Grīdas kārba ar metāla vāku 200x200mm (vai ekvivalents)</t>
  </si>
  <si>
    <t>Kārbas ar spailēm IP-44 (vai ekvivalents)</t>
  </si>
  <si>
    <t>Rozete 230V, 16A, IP44 v/a (vai ekvivalents)</t>
  </si>
  <si>
    <t>Apgaismojuma slēdžu bloks ar 7 slēdžiem IP44, SB-1 (vai ekvivalents)</t>
  </si>
  <si>
    <t>Apgaismes slēdzis vienpolīgs z/a IP44 (vai ekvivalents)</t>
  </si>
  <si>
    <t>Gaismeklis v/a, 48W, 1500mm, Philips WT120C L1500 1xLED60S/840, G1 (vai ekvivalents)</t>
  </si>
  <si>
    <t>Prožektors ROBUS RCM10040-04 LED 50W, IP-65, G2 (vai ekvivalents)</t>
  </si>
  <si>
    <t>Kabeļu trepe L200 ar stiprinājumiem (vai ekvivalents)</t>
  </si>
  <si>
    <t>Caurule PVC Ø32mm (vai ekvivalents)</t>
  </si>
  <si>
    <t>Caurule PVC Ø25mm (vai ekvivalents)</t>
  </si>
  <si>
    <t>Caurule PVC Ø16mm (vai ekvivalents)</t>
  </si>
  <si>
    <t>Caurule gofrēta Ø32mm (vai ekvivalents)</t>
  </si>
  <si>
    <t>Caurule gofrēta Ø25mm (vai ekvivalents)</t>
  </si>
  <si>
    <t>impregnēts kokmateriāls</t>
  </si>
  <si>
    <t>Jumta koka konstrukcijas izbūve saskaņā ar Mezglu D</t>
  </si>
  <si>
    <t>Jumta krēsla 200x200 mm un koka pasijas 150x137/150 (h) mm izbūve</t>
  </si>
  <si>
    <t>Koka pasijas 200x200 mm izbūve</t>
  </si>
  <si>
    <t>Jumta konstrukcijas izbūve saskaņā ar Mezglu C</t>
  </si>
  <si>
    <t>Fibo bloku mūrēšana 3MPa 300 mm biezumā</t>
  </si>
  <si>
    <t>Koka mūrlatas 350x200 mm izbūve</t>
  </si>
  <si>
    <t>Koka mūrlatas 300x118/145 (h) mm izbūve</t>
  </si>
  <si>
    <t>palīgmateriāli (stiprinājumi, ruberoīda kārta utt.)</t>
  </si>
  <si>
    <t>palīgmateriāli (butila lenta, poliuretāna starplika, stiprinājumi, kniedes, minerālvates blīvējums, silikons utt.)</t>
  </si>
  <si>
    <t>Cinkota skārda seguma izbūve</t>
  </si>
  <si>
    <t>Lietus ūdens novadīšanas sistēmas izbūve</t>
  </si>
  <si>
    <t>Jumta izbūve</t>
  </si>
  <si>
    <t>Cokola apdare</t>
  </si>
  <si>
    <t>Cokola siltinājuma armēšana ar stikla šķiedras sietu</t>
  </si>
  <si>
    <t>Dekoratīvā apmetumu iestrāde cokola virsmai</t>
  </si>
  <si>
    <t>Cokola virsmas gruntēšana un krāsošana</t>
  </si>
  <si>
    <t>Dažādi darbi</t>
  </si>
  <si>
    <t>stiegras Ø6, Ø8, Ø12; B500B</t>
  </si>
  <si>
    <r>
      <t xml:space="preserve">Pamatu stiegrošana ar stiegrām Ø6, </t>
    </r>
    <r>
      <rPr>
        <b/>
        <sz val="10"/>
        <color indexed="8"/>
        <rFont val="Times New Roman"/>
        <family val="1"/>
      </rPr>
      <t>Ø8, Ø12; B500B, papildus veidojot enkurošanu pie esošām konstrukcijām</t>
    </r>
  </si>
  <si>
    <r>
      <t xml:space="preserve">Betona monolīta joslas stiegrošana ar stiegrām </t>
    </r>
    <r>
      <rPr>
        <b/>
        <sz val="10"/>
        <color indexed="8"/>
        <rFont val="Times New Roman"/>
        <family val="1"/>
      </rPr>
      <t>Ø8, Ø10, B500B, ieliekamo detaļu montāža</t>
    </r>
  </si>
  <si>
    <t>UPN300 L=6230 mm, S355</t>
  </si>
  <si>
    <t>Ailu pārsedzes A-3 izbūve. Tērauda konstrukciju izgatavošana, pretkorizijas apstrāde un montāža</t>
  </si>
  <si>
    <t>UPN300 L=5990 mm, S355</t>
  </si>
  <si>
    <t>Ailu pārsedzes A-4 izbūve. Tērauda konstrukciju izgatavošana, pretkorizijas apstrāde un montāža</t>
  </si>
  <si>
    <t>UPE200 L=4585 mm, S355</t>
  </si>
  <si>
    <t>vītņstienis d20 kl.8.8 L=150 mm</t>
  </si>
  <si>
    <t>Saules paneļu sistēma uz jumta</t>
  </si>
  <si>
    <t>saules paneļi - IBC MonoSol 345 CS9-HC (vai ekvivalents)</t>
  </si>
  <si>
    <t>tīkla sistēma</t>
  </si>
  <si>
    <t>saules paneļu alumīnija stiprinājumi, kabeļi, konektori, blokslēdži utt.</t>
  </si>
  <si>
    <t>Zemes darbi</t>
  </si>
  <si>
    <t>Melnzemes kārtas noņemšana</t>
  </si>
  <si>
    <t>Esoša grunts izņemšana pamatu izbūvei</t>
  </si>
  <si>
    <t>ātri cietējoša bezrukuma java</t>
  </si>
  <si>
    <t>Sienas, apdare</t>
  </si>
  <si>
    <t>2-1</t>
  </si>
  <si>
    <t>Apkure un ventilācija</t>
  </si>
  <si>
    <t>2-2</t>
  </si>
  <si>
    <t>2-3</t>
  </si>
  <si>
    <t>2-4</t>
  </si>
  <si>
    <t>2-5</t>
  </si>
  <si>
    <t>Saules paneļu sistēma</t>
  </si>
  <si>
    <t>3-1</t>
  </si>
  <si>
    <t>šķembas fr.16/32 ar piegādi (vai ekvivalents)</t>
  </si>
  <si>
    <t>HPM 20 P, L=1000 mm (vai ekvivalents)</t>
  </si>
  <si>
    <t>HPM 16 P, L=810 mm (vai ekvivalents)</t>
  </si>
  <si>
    <t>betons C25/30 XC2, XF1 ar piegādi (vai ekvivalents)</t>
  </si>
  <si>
    <t>Pamatu siltināšama</t>
  </si>
  <si>
    <t>betons C20/25 XC1 ar piegādi (vai ekvivalents)</t>
  </si>
  <si>
    <t>Kolonnu apbetonējuma izveidošana, veidņošana</t>
  </si>
  <si>
    <t>betons C25/30 (smalkgraudains) ar piegādi (vai ekvivalents)</t>
  </si>
  <si>
    <t>PS-1 HE600M L=12.095 m, S355 (vai ekvivalents)</t>
  </si>
  <si>
    <t>PS-2 HE600M L=11.777 m, S355 (vai ekvivalents)</t>
  </si>
  <si>
    <t>K-1 HE300B L=4.93 m, S355 (vai ekvivalents)</t>
  </si>
  <si>
    <t>K-2 HE300B L=3.93 m, S355 (vai ekvivalents)</t>
  </si>
  <si>
    <t>ST-1 TCAR 150x5, L=3.49 m, S355 (vai ekvivalents)</t>
  </si>
  <si>
    <t>HE160A, S355 (vai ekvivalents)</t>
  </si>
  <si>
    <t>SA-1 150x150x5SHS L=5.775 m, S355 (vai ekvivalents)</t>
  </si>
  <si>
    <t>SA-2 150x150x5SHS L=5.714 m, S355 (vai ekvivalents)</t>
  </si>
  <si>
    <t>SA-3 150x150x5SHS L=5.775 m, S355 (vai ekvivalents)</t>
  </si>
  <si>
    <t>VS-1 HE160A L=1.547 m, S355 (vai ekvivalents)</t>
  </si>
  <si>
    <t>smalkgraudains betons C25/30 ar piegādi (vai ekvivalents)</t>
  </si>
  <si>
    <t>līmētas koka sijas GL28h 350x570 mm (vai ekvivalents)</t>
  </si>
  <si>
    <t>UPE200 L=4100 mm, S355 (vai ekvivalents)</t>
  </si>
  <si>
    <t>plakandzelzis 80x470x6 mm, S355 (vai ekvivalents)</t>
  </si>
  <si>
    <t>vītņstienis d20 kl.8.8 L=380 mm (vai ekvivalents)</t>
  </si>
  <si>
    <t>UPE180 L=2981 mm, S355 (vai ekvivalents)</t>
  </si>
  <si>
    <t>plakandzelzis 80x480x6 mm, S355 (vai ekvivalents)</t>
  </si>
  <si>
    <t>enkura stienis HAS-U 5.8 M10x130, s=500 mm (vai ekvivalents)</t>
  </si>
  <si>
    <t>tērauda leņķis 100x10 mm L=4017 mm (vai ekvivalents)</t>
  </si>
  <si>
    <t>lāseņa stiprinājuma elements ar PVC pārklājumu (vai ekvivalents)</t>
  </si>
  <si>
    <t>metāla lāsenis ar PVC pārklājumu (vai ekvivalents)</t>
  </si>
  <si>
    <t>Betona grīdas virsmas slīpēšana, pret putekļošanas apstrāde</t>
  </si>
  <si>
    <t>Grīdas betonēšana ar betonu C 20/25 XC1</t>
  </si>
  <si>
    <t>cinkota metāla stūru elementi (vai ekvivalents)</t>
  </si>
  <si>
    <t>lietus ūdens tekne RR23 tonī (vai ekvivalents)</t>
  </si>
  <si>
    <t>lietus ūdens noteka RR23 tonī (vai ekvivalents)</t>
  </si>
  <si>
    <t>metāla nosegdetaļa ar PVC pārklājumu (vai ekvivalents)</t>
  </si>
  <si>
    <r>
      <t>Gaismeklis "Izeja" LED 2W,</t>
    </r>
    <r>
      <rPr>
        <sz val="10"/>
        <color indexed="10"/>
        <rFont val="Times New Roman"/>
        <family val="1"/>
      </rPr>
      <t xml:space="preserve"> </t>
    </r>
    <r>
      <rPr>
        <sz val="10"/>
        <color indexed="8"/>
        <rFont val="Times New Roman"/>
        <family val="1"/>
      </rPr>
      <t>60min IP44 (vai ekvivalents)</t>
    </r>
  </si>
  <si>
    <r>
      <t xml:space="preserve">Gaismeklis "A" 2W, </t>
    </r>
    <r>
      <rPr>
        <sz val="10"/>
        <color indexed="8"/>
        <rFont val="Times New Roman"/>
        <family val="1"/>
      </rPr>
      <t>60min</t>
    </r>
    <r>
      <rPr>
        <sz val="10"/>
        <rFont val="Times New Roman"/>
        <family val="1"/>
      </rPr>
      <t xml:space="preserve"> IP44, cehā (vai ekvivalents)</t>
    </r>
  </si>
  <si>
    <r>
      <t>Temperatūras detektors (87</t>
    </r>
    <r>
      <rPr>
        <sz val="10"/>
        <rFont val="Calibri"/>
        <family val="2"/>
      </rPr>
      <t>˚</t>
    </r>
    <r>
      <rPr>
        <sz val="10"/>
        <rFont val="Times New Roman"/>
        <family val="1"/>
        <charset val="186"/>
      </rPr>
      <t>C) IP67 Panasonic 6297 (vai ekvivalents)</t>
    </r>
  </si>
  <si>
    <r>
      <t>Temperatūras detektors (117</t>
    </r>
    <r>
      <rPr>
        <sz val="10"/>
        <rFont val="Calibri"/>
        <family val="2"/>
      </rPr>
      <t>˚</t>
    </r>
    <r>
      <rPr>
        <sz val="10"/>
        <rFont val="Times New Roman"/>
        <family val="1"/>
        <charset val="186"/>
      </rPr>
      <t>C) IP67 Panasonic 6298 (sauna) (vai ekvivalents)</t>
    </r>
  </si>
  <si>
    <t>Saules paneļu sistēmas izbūve uz jumta, piegade, sistēmas pieslēgšana elektrotīklam</t>
  </si>
  <si>
    <t>Dokumentācija, nepieciešamie mērījumi</t>
  </si>
  <si>
    <t>drenējošas smilts ar filtrāciju &gt;1m/dienn. 300 mm (vai ekvivalents)</t>
  </si>
  <si>
    <t>šķembu slānis fr.0-70 200 mm (vai ekvivalents)</t>
  </si>
  <si>
    <t>šķembu slānis fr.0-32 100 mm (vai ekvivalents)</t>
  </si>
  <si>
    <t>betona bruģis 120 mm pelēkā tonī (vai ekvivalents)</t>
  </si>
  <si>
    <t>drenējošas smilts ar filtrāciju &gt;1m/dienn. 200 mm (vai ekvivalents)</t>
  </si>
  <si>
    <t>šķembu slānis fr.0-45 250 mm (vai ekvivalents)</t>
  </si>
  <si>
    <t>sīkšķembas 50 mm (vai ekvivalents)</t>
  </si>
  <si>
    <t>betona bruģis 80 mm sarkanā tonī (vai ekvivalents)</t>
  </si>
  <si>
    <t>2. Iekšējie specializētie darbi</t>
  </si>
  <si>
    <t>2-6</t>
  </si>
  <si>
    <t>3. Dažādi darbi</t>
  </si>
  <si>
    <t>1. Vispārējie būvdarbi</t>
  </si>
  <si>
    <t>Darbietilpība (c/h)</t>
  </si>
  <si>
    <t>obj.</t>
  </si>
  <si>
    <t>Pagaidu šķembu (fr.20-70 mm) ceļa seguma izbūve, b=200 mm</t>
  </si>
  <si>
    <t>Atkritumu konteineru noma (7m3 1 gab), būvgružu savākšana, utilizācija</t>
  </si>
  <si>
    <t>Aizmūrējuma izbūve koka sijas galos</t>
  </si>
  <si>
    <t>Iekšsienas apmetuma gruntēšana un krāsošana jaunizbūvētājā daļā</t>
  </si>
  <si>
    <t>D-05 (2500x1500 mm) EI30. Metāla durvis ar minerālvates pildījumu. Slēdzamas, no iekšpuses atslēdzamas bez atslēgas. Aprīkotas ar pašaizvēršanās mehanismu GEZE TS 5000. Durvis paredzēt bez slieskšņa, ieskaitot papildus montāžas materiālus (vai ekvivalents)</t>
  </si>
  <si>
    <t>D-04 (2100x900 mm) EI30. Metāla durvis ar minerālvates pildījumu. Slēdzamas, no iekšpuses atslēdzamas bez atslēgas. Aprīkotas ar pašaizvēršanās mehanismu GEZE TS 5000. Durvju minimālais brīvais atvērums 2000x900 mm. Durvis paredzēt bez slieskšņa, ieskaitot papildus montāžas materiālus (vai ekvivalents)</t>
  </si>
  <si>
    <t>D-02 (2100x850 mm) EI30. Metāla durvis ar minerālvates pildījumu. Aprīkotas ar pašaizvēršanās mehanismu GEZE TS 5000. Slēdzamas, no iekšpuses atslēdzamas bez atslēgas. Durvis paredzēt bez slieskšņa, ieskaitot papildus montāžas materiālus (vai ekvivalents)</t>
  </si>
  <si>
    <t>D-07 (2100x1300 mm) EI30. Metāla durvis ar minerālvates pildījumu. Slēdzamas, no iekšpuses atslēdzamas bez atslēgas. Aprīkotas ar pašaizvēršanās mehanismu GEZE TS 5000. Durvju virsmas apdare - finierējums. Durvju minimālais brīvais atvērums 2000x900 mm, ieskaitot papildus montāžas materiālus (vai ekvivalents)</t>
  </si>
  <si>
    <r>
      <t>L-1 (915x1945 mm) montāža. PVC konstrukcijas logs. Logu konstrukcijai janodrošina siltuma caurlaidības koeficients U</t>
    </r>
    <r>
      <rPr>
        <b/>
        <sz val="10"/>
        <rFont val="Calibri"/>
        <family val="2"/>
      </rPr>
      <t>≤</t>
    </r>
    <r>
      <rPr>
        <b/>
        <sz val="10"/>
        <rFont val="Times New Roman"/>
        <family val="1"/>
      </rPr>
      <t>1.3 W/m2K. Gaismas transmisija - 80%. Kopējā enerģijas caurlaidība - 62%, ieskaitot papildus montāžas materiālus (vai ekvivalents)</t>
    </r>
  </si>
  <si>
    <r>
      <t>L-2 (2850x1850 mm). PVC konstrukcijas logs. Logu konstrukcijai janodrošina siltuma caurlaidības koeficients U</t>
    </r>
    <r>
      <rPr>
        <b/>
        <sz val="10"/>
        <rFont val="Calibri"/>
        <family val="2"/>
      </rPr>
      <t>≤</t>
    </r>
    <r>
      <rPr>
        <b/>
        <sz val="10"/>
        <rFont val="Times New Roman"/>
        <family val="1"/>
      </rPr>
      <t>1.3 W/m2K. Gaismas transmisija - 80%. Kopējā enerģijas caurlaidība - 62%, ieskaitot papildus montāžas materiālus (vai ekvivalents)</t>
    </r>
  </si>
  <si>
    <t>V-3 (3200x3600 mm) EI30 montāža. Metāla paceļamie vārti. Aprīkoti ar drošības bremzām, kas nepieļauj vārtu krišanu tērauda trošu pārtrūkšanas gadījumā. Vārti no iekspuses ir apzīmēti ar signālkrāsojumu. Vārtiem paredzēta ķēdes piedziņa ar sliedes
vadību. Vārtus aprīkot ar fotoelementu, kas nodrošina savlaicīgu vārtu automātisku apstāšanos pirms saskares ar cilvēku vai priekšmetu, ieskaitot papildus montāžas materiālus (vai ekvivalents)</t>
  </si>
  <si>
    <t>Fibo bloku mūrēšana 3MPa 150 mm biezumā (ugunsdrošais nodalījums)</t>
  </si>
  <si>
    <t>Jumta konstrukcijas izbūve saskaņā ar Mezglu E</t>
  </si>
  <si>
    <t>Jumta koka konstrukcijas izbūve</t>
  </si>
  <si>
    <t>Pandusa konstrukcijas izbūve</t>
  </si>
  <si>
    <t>Apaļa noliktavu kolonnu aizsargsistēma 610 mm augstuma "Bipa" produkts (vai ekvivalents)</t>
  </si>
  <si>
    <t>D-06 (3600x2900 mm). PVC rāmju ārdurvis. Ārdurvju konstrukcijai jānodrošina siltuma caurlaidības koificents U=1.8 W/(m²K), ieskaitot papildus montāžas materiālus (vai ekvivalents)</t>
  </si>
  <si>
    <t>Jaunizbūvētu mūra sienas apmēšana no iekšpuses</t>
  </si>
  <si>
    <t>Esošā skursteņa atsaites stiprināšana pie sienas ar montejamo kronšteinu</t>
  </si>
  <si>
    <t>Tāme sastādīta 2021.gada 11. aprīlī</t>
  </si>
  <si>
    <t>Finanšu rezerve neparedzētiem darbiem (3%)</t>
  </si>
  <si>
    <t>K-3, K-4, K-5, K-6 HE200B L=4.367 m, S355 (vai ekvivalents)</t>
  </si>
  <si>
    <t>Pamatu aizberšana ar smilts, blietēšana</t>
  </si>
  <si>
    <t>smilts fr.0-4 ar piegādi (vai ekvivalents)</t>
  </si>
  <si>
    <t>Betona monolīta joslas izbūve pa asi 2/D-B</t>
  </si>
  <si>
    <t>Fibo bloku mūrēšana 3MPa 250 mm biezumā daļēji zem koka sijām (mezgls E)</t>
  </si>
  <si>
    <t>Esošo iekšsienas apmetuma remonts jaunizbūvētājā daļā (~10% no kopējā apjoma), t.sk. izbūvētas ailu malu apdare ar apmetumu</t>
  </si>
  <si>
    <t>S-1. Sienas senvičpaneļu Kingspan KS1000 AT 150 mm ar M(micro) profilējumu, U=0.15 W/m2K, tonis RAL9006 montāža (vai ekvivalents), ieskaitot nosegdetaļas</t>
  </si>
  <si>
    <t>sienas senvičpaneļu Kingspan KS1000 AT 150 mm ar M(micro) profilējumu, U=0.15 W/m2K, tonis RAL9006 (vai ekvivalents)</t>
  </si>
  <si>
    <t xml:space="preserve"> krāsa tonēta Baumit SilikonColor (Baumit vai ekvivalents) (krāsu saskaņojot ar pasūtītāju) Venato 55 L84 C1 H246</t>
  </si>
  <si>
    <t>jumta sendvičpanelis Kingspan KS1000 RW 160/195 U=0.13 W/m2K, RAL9007 (vai ekvivalents)</t>
  </si>
  <si>
    <t>J1. Jumta sendvičpaneļa Kingspan KS1000 RW 160/195 U=0.13 W/m2K, RAL9007 montāža (vai ekvivalents), ieskaitot nosegdetaļas</t>
  </si>
  <si>
    <t>cinkots taisnais skārds, t.sk. nosegdetaļas (vai ekvivalents)</t>
  </si>
  <si>
    <t>D-01 (2100x1000 mm) EI30. Metāla durvis ar minerālvates pildījumu. Slēdzamas, no iekšpuses atslēdzamas bez atslēgas. Aprīkotas ar pašaizvēršanās mehanismu GEZE TS 5000. Durvju minimālais brīvais atvērums 2000x900 mm.  Ārdurvju konstrukcijai jānodrošina siltuma caurlaidības koificents U=1.8 W/(m²K), ieskaitot papildus montāžas materiālus (vai ekvivalents)</t>
  </si>
  <si>
    <t>D-03 (2100x900 mm). Durvju bloks izgatavots no priedes masīkoka. Durvju virsmas apdare - finierējums. Slēdzamas, no iekšpuses atslēdzamas bez atslēgas, ieskaitot papildus montāžas materiālus (vai ekvivalents)</t>
  </si>
  <si>
    <t>V-1 (3500x4500 mm) montāža. Metāla paceļamie vārti ar iebūvētām durvīm (durvju brīvais platums 950mm, augstums 2050mm). Iebūvētās durvis paredzēt bez slieskšņa. Vārtu konstrukcijai jānodrošina siltuma caurlaidības koeficients U=1.8 W/m2K. Aprīkoti ar drošības bremzām, kas nepieļauj vārtu krišanu tērauda trošu pārtrūkšanas gadījumā. Vārti no iekspuses ir apzīmēti ar signālkrāsojumu. Vārtiem paredzēta ķēdes piedziņa ar sliedes vadību. Vārtus aprīkot ar fotoelementu, kas nodrošina savlaicīgu vārtu automātisku apstāšanos pirms saskares ar cilvēku vai priekšmetu, ieskaitot papildus montāžas materiālus  (vai ekvivalents)</t>
  </si>
  <si>
    <t>V-2 (3300x4000 mm) montāža. Metāla paceļamie vārti ar iebūvētām durvīm (durvju brīvais platums 950mm, augstums 2050mm). Iebūvētās durvis paredzēt bez slieskšņa. Vārtu konstrukcijai jānodrošina siltuma caurlaidības koeficients U=1.8 W/m2K. Aprīkoti ar drošības bremzām, kas nepieļauj vārtu krišanu tērauda trošu pārtrūkšanas gadījumā. Ja vārtus paredzēts turēt atvērtā stāvoklī - paredz ierīces, kuras ugunsgrēka gadījumā nodrošina šo ailu aizpildījumu automātisku aizvēršanos. Vārti no iekspuses ir apzīmēti ar signālkrāsojumu. Vārtiem paredzēta ķēdes piedziņa ar sliedes vadību. Vārtus aprīkot ar fotoelementu, kas nodrošina savlaicīgu vārtu automātisku apstāšanos pirms saskares ar cilvēku vai priekšmetu, ieskaitot papildus montāžas materiālus (vai ekvivalents)</t>
  </si>
  <si>
    <t>Esošo starpsienu demontāža</t>
  </si>
  <si>
    <t>Esošo inženiertīklu (ārējā ūdensvada un kanalizācijas) demontāža zonā, kur paredzēts izbūvēt jaunu ēkas daļu</t>
  </si>
  <si>
    <t>Esošā skursteņa atsaites betona balsta demontāža</t>
  </si>
  <si>
    <t>Esošo ēkas elementu demontāža</t>
  </si>
  <si>
    <t>atsaites stiprinājumi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</si>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</sst>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
    <numFmt numFmtId="165" formatCode="_-* #,##0.00\ _€_-;\-* #,##0.00\ _€_-;_-* &quot;-&quot;??\ _€_-;_-@_-"/>
  </numFmts>
  <fonts count="38">
    <font>
      <sz val="11"/>
      <color theme="1"/>
      <name val="Calibri"/>
      <charset val="134"/>
      <scheme val="minor"/>
    </font>
    <font>
      <sz val="11"/>
      <color theme="1"/>
      <name val="Calibri"/>
      <family val="2"/>
      <charset val="186"/>
      <scheme val="minor"/>
    </font>
    <font>
      <sz val="11"/>
      <color theme="1"/>
      <name val="Calibri"/>
      <family val="2"/>
      <charset val="186"/>
      <scheme val="minor"/>
    </font>
    <font>
      <sz val="10"/>
      <name val="Times New Roman"/>
      <family val="1"/>
    </font>
    <font>
      <b/>
      <sz val="10"/>
      <name val="Times New Roman"/>
      <family val="1"/>
    </font>
    <font>
      <sz val="8"/>
      <name val="Times New Roman"/>
      <family val="1"/>
    </font>
    <font>
      <b/>
      <sz val="10"/>
      <color indexed="10"/>
      <name val="Times New Roman"/>
      <family val="1"/>
    </font>
    <font>
      <sz val="8"/>
      <color indexed="10"/>
      <name val="Times New Roman"/>
      <family val="1"/>
    </font>
    <font>
      <sz val="10"/>
      <name val="Times New Roman"/>
      <family val="1"/>
    </font>
    <font>
      <i/>
      <sz val="10"/>
      <name val="Times New Roman"/>
      <family val="1"/>
    </font>
    <font>
      <sz val="10"/>
      <color theme="1"/>
      <name val="Times New Roman"/>
      <family val="1"/>
    </font>
    <font>
      <sz val="10"/>
      <name val="Times New Roman"/>
      <family val="1"/>
    </font>
    <font>
      <i/>
      <sz val="10"/>
      <name val="Times New Roman"/>
      <family val="1"/>
    </font>
    <font>
      <b/>
      <sz val="11"/>
      <name val="Times New Roman"/>
      <family val="1"/>
    </font>
    <font>
      <sz val="11"/>
      <name val="Times New Roman"/>
      <family val="1"/>
    </font>
    <font>
      <sz val="10"/>
      <color indexed="10"/>
      <name val="Times New Roman"/>
      <family val="1"/>
    </font>
    <font>
      <sz val="10"/>
      <name val="Arial"/>
      <family val="2"/>
    </font>
    <font>
      <sz val="10"/>
      <name val="Arial"/>
      <family val="2"/>
    </font>
    <font>
      <sz val="10"/>
      <name val="Helv"/>
    </font>
    <font>
      <sz val="10"/>
      <name val="Arial"/>
      <family val="2"/>
    </font>
    <font>
      <b/>
      <sz val="10"/>
      <name val="Times New Roman"/>
      <family val="1"/>
      <charset val="186"/>
    </font>
    <font>
      <sz val="10"/>
      <name val="Times New Roman"/>
      <family val="1"/>
      <charset val="186"/>
    </font>
    <font>
      <i/>
      <sz val="10"/>
      <name val="Times New Roman"/>
      <family val="1"/>
      <charset val="186"/>
    </font>
    <font>
      <sz val="11"/>
      <color theme="1"/>
      <name val="Calibri"/>
      <family val="2"/>
      <scheme val="minor"/>
    </font>
    <font>
      <sz val="11"/>
      <color theme="1"/>
      <name val="Arial"/>
      <family val="2"/>
      <charset val="186"/>
    </font>
    <font>
      <sz val="8"/>
      <color theme="1"/>
      <name val="Times New Roman"/>
      <family val="1"/>
    </font>
    <font>
      <b/>
      <sz val="14"/>
      <color theme="1"/>
      <name val="Times New Roman"/>
      <family val="1"/>
    </font>
    <font>
      <sz val="11"/>
      <color theme="1"/>
      <name val="Times New Roman"/>
      <family val="1"/>
    </font>
    <font>
      <b/>
      <sz val="10"/>
      <color theme="1"/>
      <name val="Times New Roman"/>
      <family val="1"/>
    </font>
    <font>
      <b/>
      <sz val="10"/>
      <color rgb="FFFF0000"/>
      <name val="Times New Roman"/>
      <family val="1"/>
    </font>
    <font>
      <sz val="8"/>
      <name val="Calibri"/>
      <family val="2"/>
      <scheme val="minor"/>
    </font>
    <font>
      <b/>
      <sz val="10"/>
      <color indexed="8"/>
      <name val="Times New Roman"/>
      <family val="1"/>
    </font>
    <font>
      <b/>
      <sz val="10"/>
      <color rgb="FF0000FF"/>
      <name val="Times New Roman"/>
      <family val="1"/>
      <charset val="186"/>
    </font>
    <font>
      <b/>
      <sz val="10"/>
      <name val="Calibri"/>
      <family val="2"/>
    </font>
    <font>
      <sz val="8"/>
      <name val="Calibri"/>
      <family val="2"/>
      <scheme val="minor"/>
    </font>
    <font>
      <sz val="10"/>
      <color indexed="8"/>
      <name val="Times New Roman"/>
      <family val="1"/>
    </font>
    <font>
      <sz val="10"/>
      <name val="Calibri"/>
      <family val="2"/>
    </font>
    <font>
      <b/>
      <i/>
      <sz val="10"/>
      <name val="Times New Roman"/>
      <family val="1"/>
    </font>
  </fonts>
  <fills count="2">
    <fill>
      <patternFill patternType="none"/>
    </fill>
    <fill>
      <patternFill patternType="gray125"/>
    </fill>
  </fills>
  <borders count="52">
    <border>
      <left/>
      <right/>
      <top/>
      <bottom/>
      <diagonal/>
    </border>
    <border>
      <left/>
      <right/>
      <top/>
      <bottom style="thin">
        <color auto="1"/>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top style="medium">
        <color auto="1"/>
      </top>
      <bottom/>
      <diagonal/>
    </border>
    <border>
      <left/>
      <right style="thin">
        <color auto="1"/>
      </right>
      <top style="thin">
        <color auto="1"/>
      </top>
      <bottom/>
      <diagonal/>
    </border>
    <border>
      <left/>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indexed="64"/>
      </right>
      <top style="thin">
        <color indexed="64"/>
      </top>
      <bottom style="thin">
        <color indexed="64"/>
      </bottom>
      <diagonal/>
    </border>
    <border>
      <left style="thin">
        <color auto="1"/>
      </left>
      <right style="medium">
        <color indexed="64"/>
      </right>
      <top/>
      <bottom style="thin">
        <color auto="1"/>
      </bottom>
      <diagonal/>
    </border>
    <border>
      <left style="thin">
        <color auto="1"/>
      </left>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s>
  <cellStyleXfs count="7">
    <xf numFmtId="0" fontId="0" fillId="0" borderId="0">
      <alignment vertical="center"/>
    </xf>
    <xf numFmtId="0" fontId="16" fillId="0" borderId="0"/>
    <xf numFmtId="0" fontId="17" fillId="0" borderId="0"/>
    <xf numFmtId="0" fontId="18" fillId="0" borderId="0"/>
    <xf numFmtId="0" fontId="19" fillId="0" borderId="0"/>
    <xf numFmtId="43" fontId="23" fillId="0" borderId="0" applyFont="0" applyFill="0" applyBorder="0" applyAlignment="0" applyProtection="0"/>
    <xf numFmtId="0" fontId="2" fillId="0" borderId="0"/>
  </cellStyleXfs>
  <cellXfs count="208">
    <xf numFmtId="0" fontId="0" fillId="0" borderId="0" xfId="0">
      <alignment vertical="center"/>
    </xf>
    <xf numFmtId="0" fontId="3" fillId="0" borderId="0" xfId="2" applyFont="1" applyFill="1" applyBorder="1"/>
    <xf numFmtId="0" fontId="3" fillId="0" borderId="0" xfId="2" applyFont="1" applyFill="1" applyBorder="1" applyAlignment="1">
      <alignment wrapText="1"/>
    </xf>
    <xf numFmtId="0" fontId="3" fillId="0" borderId="0" xfId="2" applyFont="1" applyFill="1"/>
    <xf numFmtId="0" fontId="4" fillId="0" borderId="0" xfId="2" applyFont="1" applyFill="1" applyAlignment="1"/>
    <xf numFmtId="0" fontId="3" fillId="0" borderId="0" xfId="0" applyFont="1" applyFill="1" applyBorder="1" applyAlignment="1">
      <alignment horizontal="center" vertical="justify"/>
    </xf>
    <xf numFmtId="0" fontId="14" fillId="0" borderId="0" xfId="0" applyFont="1" applyFill="1" applyAlignment="1"/>
    <xf numFmtId="0" fontId="14" fillId="0" borderId="0" xfId="0" applyFont="1" applyFill="1" applyBorder="1" applyAlignment="1">
      <alignment horizontal="center" vertical="justify"/>
    </xf>
    <xf numFmtId="0" fontId="3" fillId="0" borderId="0" xfId="0" applyFont="1" applyFill="1" applyAlignment="1"/>
    <xf numFmtId="0" fontId="3" fillId="0" borderId="2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justify" wrapText="1"/>
    </xf>
    <xf numFmtId="4" fontId="3" fillId="0" borderId="10" xfId="0" applyNumberFormat="1" applyFont="1" applyFill="1" applyBorder="1" applyAlignment="1" applyProtection="1">
      <alignment horizontal="center" vertical="center" wrapText="1"/>
    </xf>
    <xf numFmtId="9" fontId="6" fillId="0" borderId="21" xfId="0" applyNumberFormat="1" applyFont="1" applyFill="1" applyBorder="1" applyAlignment="1">
      <alignment horizontal="center"/>
    </xf>
    <xf numFmtId="0" fontId="15" fillId="0" borderId="22" xfId="0" applyFont="1" applyFill="1" applyBorder="1" applyAlignment="1">
      <alignment horizontal="center"/>
    </xf>
    <xf numFmtId="9" fontId="6" fillId="0" borderId="22" xfId="0" applyNumberFormat="1" applyFont="1" applyFill="1" applyBorder="1" applyAlignment="1">
      <alignment horizontal="center"/>
    </xf>
    <xf numFmtId="0" fontId="6" fillId="0" borderId="25" xfId="0" applyFont="1" applyFill="1" applyBorder="1" applyAlignment="1">
      <alignment horizontal="right"/>
    </xf>
    <xf numFmtId="2" fontId="3" fillId="0" borderId="0" xfId="0" applyNumberFormat="1" applyFont="1" applyFill="1" applyAlignment="1"/>
    <xf numFmtId="0" fontId="3" fillId="0" borderId="0" xfId="0" applyFont="1" applyFill="1" applyBorder="1" applyAlignment="1"/>
    <xf numFmtId="4" fontId="3" fillId="0" borderId="14" xfId="0"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164" fontId="3" fillId="0" borderId="0" xfId="0" applyNumberFormat="1" applyFont="1" applyFill="1" applyAlignment="1"/>
    <xf numFmtId="0" fontId="3" fillId="0" borderId="29" xfId="2" applyFont="1" applyFill="1" applyBorder="1" applyAlignment="1">
      <alignment horizontal="center"/>
    </xf>
    <xf numFmtId="0" fontId="4" fillId="0" borderId="0" xfId="2" applyFont="1" applyFill="1" applyAlignment="1">
      <alignment horizontal="center"/>
    </xf>
    <xf numFmtId="0" fontId="3" fillId="0" borderId="0" xfId="2" applyFont="1" applyFill="1" applyBorder="1" applyAlignment="1">
      <alignment horizontal="center" wrapText="1"/>
    </xf>
    <xf numFmtId="0" fontId="3" fillId="0" borderId="30" xfId="0" applyFont="1" applyFill="1" applyBorder="1" applyAlignment="1">
      <alignment horizontal="left" wrapText="1"/>
    </xf>
    <xf numFmtId="0" fontId="8" fillId="0" borderId="30" xfId="1" applyNumberFormat="1" applyFont="1" applyFill="1" applyBorder="1" applyAlignment="1" applyProtection="1">
      <alignment horizontal="center" wrapText="1"/>
    </xf>
    <xf numFmtId="0" fontId="3" fillId="0" borderId="30" xfId="1" applyNumberFormat="1" applyFont="1" applyFill="1" applyBorder="1" applyAlignment="1" applyProtection="1">
      <alignment horizontal="center" wrapText="1"/>
    </xf>
    <xf numFmtId="0" fontId="8" fillId="0" borderId="30" xfId="0" applyFont="1" applyFill="1" applyBorder="1" applyAlignment="1">
      <alignment horizontal="center" wrapText="1"/>
    </xf>
    <xf numFmtId="43" fontId="3" fillId="0" borderId="30" xfId="5" applyFont="1" applyFill="1" applyBorder="1" applyAlignment="1" applyProtection="1">
      <alignment horizontal="center"/>
    </xf>
    <xf numFmtId="0" fontId="3" fillId="0" borderId="30" xfId="1" applyNumberFormat="1" applyFont="1" applyFill="1" applyBorder="1" applyAlignment="1" applyProtection="1">
      <alignment horizontal="left" wrapText="1"/>
    </xf>
    <xf numFmtId="2" fontId="8" fillId="0" borderId="30" xfId="1" applyNumberFormat="1" applyFont="1" applyFill="1" applyBorder="1" applyAlignment="1">
      <alignment horizontal="center" wrapText="1"/>
    </xf>
    <xf numFmtId="0" fontId="22" fillId="0" borderId="30" xfId="1" applyFont="1" applyFill="1" applyBorder="1" applyAlignment="1">
      <alignment horizontal="right" wrapText="1"/>
    </xf>
    <xf numFmtId="0" fontId="9" fillId="0" borderId="0" xfId="0" applyFont="1" applyFill="1" applyAlignment="1"/>
    <xf numFmtId="0" fontId="24" fillId="0" borderId="0" xfId="0" applyFont="1" applyAlignment="1"/>
    <xf numFmtId="0" fontId="10" fillId="0" borderId="0" xfId="0" applyFont="1" applyAlignment="1"/>
    <xf numFmtId="0" fontId="10" fillId="0" borderId="1" xfId="0" applyFont="1" applyBorder="1" applyAlignment="1"/>
    <xf numFmtId="0" fontId="4" fillId="0" borderId="0" xfId="0" applyFont="1" applyFill="1" applyAlignment="1">
      <alignment horizontal="right"/>
    </xf>
    <xf numFmtId="0" fontId="3" fillId="0" borderId="39" xfId="0" applyFont="1" applyFill="1" applyBorder="1" applyAlignment="1">
      <alignment horizontal="center" vertical="center" wrapText="1"/>
    </xf>
    <xf numFmtId="4" fontId="3" fillId="0" borderId="13" xfId="0" applyNumberFormat="1" applyFont="1" applyFill="1" applyBorder="1" applyAlignment="1" applyProtection="1">
      <alignment horizontal="center" vertical="center" wrapText="1"/>
    </xf>
    <xf numFmtId="4" fontId="3" fillId="0" borderId="41" xfId="0" applyNumberFormat="1" applyFont="1" applyFill="1" applyBorder="1" applyAlignment="1" applyProtection="1">
      <alignment horizontal="center" vertical="center" wrapText="1"/>
    </xf>
    <xf numFmtId="4" fontId="20" fillId="0" borderId="43" xfId="0" applyNumberFormat="1" applyFont="1" applyFill="1" applyBorder="1" applyAlignment="1">
      <alignment horizontal="center"/>
    </xf>
    <xf numFmtId="4" fontId="3" fillId="0" borderId="44" xfId="0" applyNumberFormat="1" applyFont="1" applyFill="1" applyBorder="1" applyAlignment="1">
      <alignment horizontal="center"/>
    </xf>
    <xf numFmtId="4" fontId="20" fillId="0" borderId="44" xfId="0" applyNumberFormat="1" applyFont="1" applyFill="1" applyBorder="1" applyAlignment="1">
      <alignment horizontal="center"/>
    </xf>
    <xf numFmtId="4" fontId="4" fillId="0" borderId="45" xfId="0" applyNumberFormat="1" applyFont="1" applyFill="1" applyBorder="1" applyAlignment="1">
      <alignment horizontal="center"/>
    </xf>
    <xf numFmtId="0" fontId="3" fillId="0" borderId="0" xfId="2" applyFont="1" applyFill="1" applyAlignment="1">
      <alignment horizontal="left"/>
    </xf>
    <xf numFmtId="0" fontId="21" fillId="0" borderId="0" xfId="2" applyFont="1" applyFill="1" applyBorder="1" applyAlignment="1">
      <alignment wrapText="1"/>
    </xf>
    <xf numFmtId="4" fontId="9" fillId="0" borderId="33" xfId="2" applyNumberFormat="1" applyFont="1" applyFill="1" applyBorder="1" applyAlignment="1" applyProtection="1">
      <alignment horizontal="center"/>
    </xf>
    <xf numFmtId="4" fontId="4" fillId="0" borderId="33" xfId="2" applyNumberFormat="1" applyFont="1" applyFill="1" applyBorder="1" applyAlignment="1" applyProtection="1">
      <alignment horizontal="center"/>
    </xf>
    <xf numFmtId="4" fontId="4" fillId="0" borderId="37" xfId="2" applyNumberFormat="1" applyFont="1" applyFill="1" applyBorder="1" applyAlignment="1" applyProtection="1">
      <alignment horizontal="center"/>
    </xf>
    <xf numFmtId="0" fontId="3" fillId="0" borderId="30" xfId="2" applyFont="1" applyFill="1" applyBorder="1" applyAlignment="1">
      <alignment horizontal="center"/>
    </xf>
    <xf numFmtId="0" fontId="3" fillId="0" borderId="23" xfId="2" applyFont="1" applyFill="1" applyBorder="1" applyAlignment="1">
      <alignment horizontal="center"/>
    </xf>
    <xf numFmtId="0" fontId="12" fillId="0" borderId="24" xfId="4" applyFont="1" applyFill="1" applyBorder="1" applyAlignment="1">
      <alignment horizontal="right" wrapText="1"/>
    </xf>
    <xf numFmtId="0" fontId="11" fillId="0" borderId="24" xfId="4" applyFont="1" applyFill="1" applyBorder="1" applyAlignment="1">
      <alignment horizontal="center"/>
    </xf>
    <xf numFmtId="2" fontId="11" fillId="0" borderId="24" xfId="4" applyNumberFormat="1" applyFont="1" applyFill="1" applyBorder="1" applyAlignment="1">
      <alignment horizontal="center"/>
    </xf>
    <xf numFmtId="4" fontId="3" fillId="0" borderId="24" xfId="2" applyNumberFormat="1" applyFont="1" applyFill="1" applyBorder="1" applyAlignment="1" applyProtection="1">
      <alignment horizontal="center"/>
    </xf>
    <xf numFmtId="0" fontId="27" fillId="0" borderId="0" xfId="0" applyFont="1" applyAlignment="1"/>
    <xf numFmtId="0" fontId="10" fillId="0" borderId="0" xfId="0" applyFont="1" applyAlignment="1">
      <alignment horizontal="right"/>
    </xf>
    <xf numFmtId="0" fontId="28" fillId="0" borderId="3" xfId="0" applyFont="1" applyBorder="1" applyAlignment="1">
      <alignment horizontal="center"/>
    </xf>
    <xf numFmtId="0" fontId="28" fillId="0" borderId="4" xfId="0" applyFont="1" applyBorder="1" applyAlignment="1">
      <alignment horizontal="center"/>
    </xf>
    <xf numFmtId="0" fontId="28" fillId="0" borderId="12" xfId="0" applyFont="1" applyBorder="1" applyAlignment="1">
      <alignment horizontal="center"/>
    </xf>
    <xf numFmtId="0" fontId="10" fillId="0" borderId="6" xfId="0" applyFont="1" applyBorder="1" applyAlignment="1">
      <alignment horizontal="center"/>
    </xf>
    <xf numFmtId="0" fontId="10" fillId="0" borderId="30" xfId="0" applyFont="1" applyBorder="1" applyAlignment="1">
      <alignment horizontal="center"/>
    </xf>
    <xf numFmtId="0" fontId="10" fillId="0" borderId="30" xfId="0" applyFont="1" applyBorder="1" applyAlignment="1">
      <alignment horizontal="left" wrapText="1"/>
    </xf>
    <xf numFmtId="43" fontId="10" fillId="0" borderId="30" xfId="0" applyNumberFormat="1" applyFont="1" applyBorder="1" applyAlignment="1">
      <alignment horizontal="center"/>
    </xf>
    <xf numFmtId="0" fontId="10" fillId="0" borderId="30" xfId="0" applyFont="1" applyBorder="1" applyAlignment="1"/>
    <xf numFmtId="0" fontId="28" fillId="0" borderId="30" xfId="0" applyFont="1" applyBorder="1" applyAlignment="1">
      <alignment horizontal="right"/>
    </xf>
    <xf numFmtId="43" fontId="28" fillId="0" borderId="30" xfId="0" applyNumberFormat="1" applyFont="1" applyBorder="1" applyAlignment="1"/>
    <xf numFmtId="0" fontId="27" fillId="0" borderId="0" xfId="0" applyFont="1">
      <alignment vertical="center"/>
    </xf>
    <xf numFmtId="43" fontId="10" fillId="0" borderId="30" xfId="0" applyNumberFormat="1" applyFont="1" applyBorder="1" applyAlignment="1"/>
    <xf numFmtId="0" fontId="10" fillId="0" borderId="0" xfId="0" applyFont="1">
      <alignment vertical="center"/>
    </xf>
    <xf numFmtId="0" fontId="10" fillId="0" borderId="1" xfId="0" applyFont="1" applyBorder="1" applyAlignment="1">
      <alignment horizontal="center" vertical="center"/>
    </xf>
    <xf numFmtId="0" fontId="10" fillId="0" borderId="1" xfId="0" applyFont="1" applyBorder="1">
      <alignment vertical="center"/>
    </xf>
    <xf numFmtId="43" fontId="10" fillId="0" borderId="30" xfId="5" applyFont="1" applyBorder="1" applyAlignment="1"/>
    <xf numFmtId="0" fontId="0" fillId="0" borderId="0" xfId="0" applyFill="1">
      <alignment vertical="center"/>
    </xf>
    <xf numFmtId="0" fontId="23" fillId="0" borderId="0" xfId="0" applyFont="1" applyFill="1">
      <alignment vertical="center"/>
    </xf>
    <xf numFmtId="43" fontId="3" fillId="0" borderId="31" xfId="5" applyFont="1" applyFill="1" applyBorder="1" applyAlignment="1" applyProtection="1">
      <alignment horizontal="center"/>
    </xf>
    <xf numFmtId="0" fontId="21" fillId="0" borderId="30" xfId="0" applyFont="1" applyFill="1" applyBorder="1" applyAlignment="1">
      <alignment horizontal="left" wrapText="1"/>
    </xf>
    <xf numFmtId="0" fontId="3" fillId="0" borderId="24" xfId="2" applyFont="1" applyFill="1" applyBorder="1" applyAlignment="1">
      <alignment horizontal="center"/>
    </xf>
    <xf numFmtId="4" fontId="3" fillId="0" borderId="26" xfId="2" applyNumberFormat="1" applyFont="1" applyFill="1" applyBorder="1" applyAlignment="1" applyProtection="1">
      <alignment horizontal="center"/>
    </xf>
    <xf numFmtId="0" fontId="10" fillId="0" borderId="0" xfId="0" applyFont="1" applyFill="1" applyAlignment="1"/>
    <xf numFmtId="0" fontId="10" fillId="0" borderId="1" xfId="0" applyFont="1" applyFill="1" applyBorder="1" applyAlignment="1"/>
    <xf numFmtId="0" fontId="24" fillId="0" borderId="0" xfId="0" applyFont="1" applyFill="1" applyAlignment="1"/>
    <xf numFmtId="2" fontId="29" fillId="0" borderId="30" xfId="0" applyNumberFormat="1" applyFont="1" applyFill="1" applyBorder="1" applyAlignment="1">
      <alignment horizontal="center" wrapText="1"/>
    </xf>
    <xf numFmtId="2" fontId="29" fillId="0" borderId="30" xfId="1" applyNumberFormat="1" applyFont="1" applyFill="1" applyBorder="1" applyAlignment="1" applyProtection="1">
      <alignment horizontal="center" wrapText="1"/>
    </xf>
    <xf numFmtId="2" fontId="29" fillId="0" borderId="30" xfId="1" applyNumberFormat="1" applyFont="1" applyFill="1" applyBorder="1" applyAlignment="1">
      <alignment horizontal="center" wrapText="1"/>
    </xf>
    <xf numFmtId="0" fontId="3" fillId="0" borderId="32" xfId="2" applyFont="1" applyFill="1" applyBorder="1" applyAlignment="1"/>
    <xf numFmtId="0" fontId="3" fillId="0" borderId="30" xfId="0" applyFont="1" applyFill="1" applyBorder="1" applyAlignment="1">
      <alignment horizontal="center" wrapText="1"/>
    </xf>
    <xf numFmtId="4" fontId="3" fillId="0" borderId="30" xfId="0" applyNumberFormat="1" applyFont="1" applyFill="1" applyBorder="1" applyAlignment="1" applyProtection="1">
      <alignment horizontal="center" vertical="center" wrapText="1"/>
    </xf>
    <xf numFmtId="0" fontId="3" fillId="0" borderId="27" xfId="2" applyFont="1" applyFill="1" applyBorder="1" applyAlignment="1">
      <alignment horizontal="center" vertical="center" wrapText="1"/>
    </xf>
    <xf numFmtId="0" fontId="5" fillId="0" borderId="5" xfId="2" applyFont="1" applyFill="1" applyBorder="1" applyAlignment="1">
      <alignment horizontal="center"/>
    </xf>
    <xf numFmtId="0" fontId="5" fillId="0" borderId="6" xfId="2" applyFont="1" applyFill="1" applyBorder="1" applyAlignment="1"/>
    <xf numFmtId="0" fontId="5" fillId="0" borderId="6" xfId="2" applyFont="1" applyFill="1" applyBorder="1" applyAlignment="1">
      <alignment horizontal="center" wrapText="1"/>
    </xf>
    <xf numFmtId="2" fontId="7" fillId="0" borderId="6" xfId="2" applyNumberFormat="1" applyFont="1" applyFill="1" applyBorder="1" applyAlignment="1">
      <alignment horizontal="center"/>
    </xf>
    <xf numFmtId="4" fontId="3" fillId="0" borderId="6" xfId="2" applyNumberFormat="1" applyFont="1" applyFill="1" applyBorder="1" applyAlignment="1" applyProtection="1">
      <alignment horizontal="center"/>
    </xf>
    <xf numFmtId="4" fontId="3" fillId="0" borderId="47" xfId="2" applyNumberFormat="1" applyFont="1" applyFill="1" applyBorder="1" applyAlignment="1" applyProtection="1">
      <alignment horizontal="center"/>
    </xf>
    <xf numFmtId="49" fontId="3" fillId="0" borderId="3" xfId="3" applyNumberFormat="1" applyFont="1" applyFill="1" applyBorder="1" applyAlignment="1">
      <alignment horizontal="center" vertical="center"/>
    </xf>
    <xf numFmtId="49" fontId="3" fillId="0" borderId="4" xfId="3" applyNumberFormat="1" applyFont="1" applyFill="1" applyBorder="1" applyAlignment="1">
      <alignment horizontal="center" vertical="center"/>
    </xf>
    <xf numFmtId="0" fontId="3" fillId="0" borderId="4" xfId="3" applyFont="1" applyFill="1" applyBorder="1" applyAlignment="1">
      <alignment horizontal="center" vertical="center"/>
    </xf>
    <xf numFmtId="0" fontId="3" fillId="0" borderId="4" xfId="3" applyFont="1" applyFill="1" applyBorder="1" applyAlignment="1">
      <alignment horizontal="center" vertical="center" wrapText="1"/>
    </xf>
    <xf numFmtId="0" fontId="3" fillId="0" borderId="12" xfId="3" applyFont="1" applyFill="1" applyBorder="1" applyAlignment="1">
      <alignment horizontal="center" vertical="center" wrapText="1"/>
    </xf>
    <xf numFmtId="49" fontId="4" fillId="0" borderId="0" xfId="2" applyNumberFormat="1" applyFont="1" applyFill="1" applyBorder="1" applyAlignment="1">
      <alignment horizontal="center"/>
    </xf>
    <xf numFmtId="0" fontId="3" fillId="0" borderId="30" xfId="0" applyFont="1" applyFill="1" applyBorder="1" applyAlignment="1">
      <alignment horizontal="right" wrapText="1"/>
    </xf>
    <xf numFmtId="0" fontId="4" fillId="0" borderId="30" xfId="0" applyFont="1" applyFill="1" applyBorder="1" applyAlignment="1">
      <alignment horizontal="left" wrapText="1"/>
    </xf>
    <xf numFmtId="0" fontId="32" fillId="0" borderId="6" xfId="2" applyFont="1" applyFill="1" applyBorder="1" applyAlignment="1">
      <alignment horizontal="center" wrapText="1"/>
    </xf>
    <xf numFmtId="0" fontId="3" fillId="0" borderId="30" xfId="1" applyNumberFormat="1" applyFont="1" applyFill="1" applyBorder="1" applyAlignment="1" applyProtection="1">
      <alignment horizontal="right" wrapText="1"/>
    </xf>
    <xf numFmtId="2" fontId="3" fillId="0" borderId="30" xfId="1" applyNumberFormat="1" applyFont="1" applyFill="1" applyBorder="1" applyAlignment="1">
      <alignment horizontal="center" wrapText="1"/>
    </xf>
    <xf numFmtId="0" fontId="21" fillId="0" borderId="0" xfId="2" applyFont="1" applyFill="1" applyBorder="1" applyAlignment="1">
      <alignment horizontal="center"/>
    </xf>
    <xf numFmtId="4" fontId="21" fillId="0" borderId="0" xfId="2" applyNumberFormat="1" applyFont="1" applyFill="1" applyBorder="1" applyAlignment="1">
      <alignment horizontal="center" wrapText="1"/>
    </xf>
    <xf numFmtId="0" fontId="3" fillId="0" borderId="20"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21" fillId="0" borderId="0" xfId="2" applyFont="1" applyFill="1" applyBorder="1" applyAlignment="1">
      <alignment horizontal="center"/>
    </xf>
    <xf numFmtId="4" fontId="21" fillId="0" borderId="0" xfId="2" applyNumberFormat="1" applyFont="1" applyFill="1" applyBorder="1" applyAlignment="1">
      <alignment horizontal="center" wrapText="1"/>
    </xf>
    <xf numFmtId="0" fontId="21" fillId="0" borderId="30" xfId="0" applyFont="1" applyFill="1" applyBorder="1" applyAlignment="1">
      <alignment horizontal="right" wrapText="1"/>
    </xf>
    <xf numFmtId="0" fontId="21" fillId="0" borderId="29" xfId="2" applyFont="1" applyFill="1" applyBorder="1" applyAlignment="1">
      <alignment horizontal="right"/>
    </xf>
    <xf numFmtId="0" fontId="21" fillId="0" borderId="30" xfId="2" applyFont="1" applyFill="1" applyBorder="1" applyAlignment="1">
      <alignment horizontal="right"/>
    </xf>
    <xf numFmtId="43" fontId="21" fillId="0" borderId="30" xfId="5" applyFont="1" applyFill="1" applyBorder="1" applyAlignment="1" applyProtection="1">
      <alignment horizontal="right"/>
    </xf>
    <xf numFmtId="43" fontId="21" fillId="0" borderId="31" xfId="5" applyFont="1" applyFill="1" applyBorder="1" applyAlignment="1" applyProtection="1">
      <alignment horizontal="right"/>
    </xf>
    <xf numFmtId="0" fontId="1" fillId="0" borderId="0" xfId="0" applyFont="1" applyFill="1" applyAlignment="1">
      <alignment horizontal="right" vertical="center"/>
    </xf>
    <xf numFmtId="0" fontId="21" fillId="0" borderId="30" xfId="0" applyFont="1" applyBorder="1" applyAlignment="1"/>
    <xf numFmtId="0" fontId="21" fillId="0" borderId="30" xfId="0" applyFont="1" applyBorder="1" applyAlignment="1">
      <alignment horizontal="center"/>
    </xf>
    <xf numFmtId="0" fontId="4" fillId="0" borderId="34" xfId="0" applyFont="1" applyFill="1" applyBorder="1" applyAlignment="1">
      <alignment horizontal="right"/>
    </xf>
    <xf numFmtId="4" fontId="20" fillId="0" borderId="49" xfId="0" applyNumberFormat="1" applyFont="1" applyFill="1" applyBorder="1" applyAlignment="1" applyProtection="1">
      <alignment horizontal="center" vertical="center" wrapText="1"/>
    </xf>
    <xf numFmtId="49" fontId="3" fillId="0" borderId="30"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3" xfId="0"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4" fontId="3" fillId="0" borderId="24" xfId="0" applyNumberFormat="1" applyFont="1" applyFill="1" applyBorder="1" applyAlignment="1" applyProtection="1">
      <alignment horizontal="center" vertical="center" wrapText="1"/>
    </xf>
    <xf numFmtId="4" fontId="3" fillId="0" borderId="46" xfId="0" applyNumberFormat="1" applyFont="1" applyFill="1" applyBorder="1" applyAlignment="1" applyProtection="1">
      <alignment horizontal="center" vertical="center" wrapText="1"/>
    </xf>
    <xf numFmtId="4" fontId="3" fillId="0" borderId="50" xfId="0" applyNumberFormat="1" applyFont="1" applyFill="1" applyBorder="1" applyAlignment="1" applyProtection="1">
      <alignment horizontal="center" vertical="center" wrapText="1"/>
    </xf>
    <xf numFmtId="4" fontId="3" fillId="0" borderId="44" xfId="0" applyNumberFormat="1" applyFont="1" applyFill="1" applyBorder="1" applyAlignment="1" applyProtection="1">
      <alignment horizontal="center" vertical="center" wrapText="1"/>
    </xf>
    <xf numFmtId="4" fontId="3" fillId="0" borderId="45" xfId="0" applyNumberFormat="1" applyFont="1" applyFill="1" applyBorder="1" applyAlignment="1" applyProtection="1">
      <alignment horizontal="center" vertical="center" wrapText="1"/>
    </xf>
    <xf numFmtId="4" fontId="9" fillId="0" borderId="31" xfId="0" applyNumberFormat="1" applyFont="1" applyFill="1" applyBorder="1" applyAlignment="1" applyProtection="1">
      <alignment horizontal="center" vertical="center" wrapText="1"/>
    </xf>
    <xf numFmtId="4" fontId="9" fillId="0" borderId="26" xfId="0" applyNumberFormat="1" applyFont="1" applyFill="1" applyBorder="1" applyAlignment="1" applyProtection="1">
      <alignment horizontal="center" vertical="center" wrapText="1"/>
    </xf>
    <xf numFmtId="4" fontId="37" fillId="0" borderId="49" xfId="0" applyNumberFormat="1" applyFont="1" applyFill="1" applyBorder="1" applyAlignment="1" applyProtection="1">
      <alignment horizontal="center" vertical="center" wrapText="1"/>
    </xf>
    <xf numFmtId="0" fontId="3" fillId="0" borderId="6" xfId="0" applyFont="1" applyFill="1" applyBorder="1" applyAlignment="1">
      <alignment horizontal="left" wrapText="1"/>
    </xf>
    <xf numFmtId="0" fontId="3" fillId="0" borderId="20" xfId="2" applyFont="1" applyFill="1" applyBorder="1" applyAlignment="1">
      <alignment horizontal="center" vertical="center" wrapText="1"/>
    </xf>
    <xf numFmtId="0" fontId="21" fillId="0" borderId="0" xfId="2" applyFont="1" applyFill="1" applyBorder="1" applyAlignment="1">
      <alignment horizontal="center"/>
    </xf>
    <xf numFmtId="4" fontId="21" fillId="0" borderId="0" xfId="2" applyNumberFormat="1" applyFont="1" applyFill="1" applyBorder="1" applyAlignment="1">
      <alignment horizontal="center" wrapText="1"/>
    </xf>
    <xf numFmtId="165" fontId="0" fillId="0" borderId="0" xfId="0" applyNumberFormat="1" applyFill="1">
      <alignment vertical="center"/>
    </xf>
    <xf numFmtId="2" fontId="3" fillId="0" borderId="0" xfId="0" applyNumberFormat="1" applyFont="1" applyFill="1" applyAlignment="1">
      <alignment horizontal="center" vertical="center" wrapText="1"/>
    </xf>
    <xf numFmtId="0" fontId="25" fillId="0" borderId="2" xfId="0" applyFont="1" applyBorder="1" applyAlignment="1">
      <alignment horizontal="center" vertical="center"/>
    </xf>
    <xf numFmtId="0" fontId="26" fillId="0" borderId="0" xfId="0" applyFont="1" applyAlignment="1">
      <alignment horizontal="center"/>
    </xf>
    <xf numFmtId="0" fontId="10" fillId="0" borderId="22" xfId="0" applyFont="1" applyBorder="1" applyAlignment="1">
      <alignment horizontal="left"/>
    </xf>
    <xf numFmtId="0" fontId="10" fillId="0" borderId="46" xfId="0" applyFont="1" applyBorder="1" applyAlignment="1">
      <alignment horizontal="left"/>
    </xf>
    <xf numFmtId="0" fontId="3" fillId="0" borderId="0" xfId="2" applyFont="1" applyFill="1" applyBorder="1" applyAlignment="1">
      <alignment horizontal="left" wrapText="1"/>
    </xf>
    <xf numFmtId="0" fontId="25" fillId="0" borderId="2" xfId="0" applyFont="1" applyBorder="1" applyAlignment="1">
      <alignment horizontal="center"/>
    </xf>
    <xf numFmtId="4" fontId="3" fillId="0" borderId="0" xfId="0" applyNumberFormat="1" applyFont="1" applyFill="1" applyAlignment="1">
      <alignment horizontal="left"/>
    </xf>
    <xf numFmtId="0" fontId="3" fillId="0" borderId="3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0" fillId="0" borderId="1" xfId="0" applyFont="1" applyBorder="1" applyAlignment="1">
      <alignment horizontal="center"/>
    </xf>
    <xf numFmtId="0" fontId="4" fillId="0" borderId="23" xfId="0" applyFont="1" applyFill="1" applyBorder="1" applyAlignment="1">
      <alignment horizontal="right"/>
    </xf>
    <xf numFmtId="0" fontId="4" fillId="0" borderId="24" xfId="0" applyFont="1" applyFill="1" applyBorder="1" applyAlignment="1">
      <alignment horizontal="right"/>
    </xf>
    <xf numFmtId="0" fontId="4" fillId="0" borderId="32" xfId="0" applyFont="1" applyFill="1" applyBorder="1" applyAlignment="1">
      <alignment horizontal="right"/>
    </xf>
    <xf numFmtId="0" fontId="4" fillId="0" borderId="33" xfId="0" applyFont="1" applyFill="1" applyBorder="1" applyAlignment="1">
      <alignment horizontal="right"/>
    </xf>
    <xf numFmtId="0" fontId="4" fillId="0" borderId="5" xfId="0" applyFont="1" applyFill="1" applyBorder="1" applyAlignment="1">
      <alignment horizontal="right"/>
    </xf>
    <xf numFmtId="0" fontId="4" fillId="0" borderId="6" xfId="0" applyFont="1" applyFill="1" applyBorder="1" applyAlignment="1">
      <alignment horizontal="right"/>
    </xf>
    <xf numFmtId="0" fontId="3" fillId="0" borderId="7" xfId="0" applyFont="1" applyFill="1" applyBorder="1" applyAlignment="1">
      <alignment horizontal="right"/>
    </xf>
    <xf numFmtId="0" fontId="3" fillId="0" borderId="8" xfId="0" applyFont="1" applyFill="1" applyBorder="1" applyAlignment="1">
      <alignment horizontal="right"/>
    </xf>
    <xf numFmtId="0" fontId="4" fillId="0" borderId="7" xfId="0" applyFont="1" applyFill="1" applyBorder="1" applyAlignment="1">
      <alignment horizontal="right"/>
    </xf>
    <xf numFmtId="0" fontId="4" fillId="0" borderId="8" xfId="0" applyFont="1" applyFill="1" applyBorder="1" applyAlignment="1">
      <alignment horizontal="right"/>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4" fillId="0" borderId="0" xfId="2" applyFont="1" applyFill="1" applyBorder="1" applyAlignment="1">
      <alignment horizontal="left"/>
    </xf>
    <xf numFmtId="0" fontId="4" fillId="0" borderId="0" xfId="2" applyFont="1" applyFill="1" applyBorder="1" applyAlignment="1">
      <alignment horizont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4" fontId="4" fillId="0" borderId="1" xfId="0" applyNumberFormat="1" applyFont="1" applyFill="1" applyBorder="1" applyAlignment="1">
      <alignment horizontal="center"/>
    </xf>
    <xf numFmtId="0" fontId="4" fillId="0" borderId="1" xfId="0" applyFont="1" applyFill="1" applyBorder="1" applyAlignment="1">
      <alignment horizontal="center"/>
    </xf>
    <xf numFmtId="3" fontId="4" fillId="0" borderId="15" xfId="0" applyNumberFormat="1" applyFont="1" applyFill="1" applyBorder="1" applyAlignment="1">
      <alignment horizontal="center"/>
    </xf>
    <xf numFmtId="0" fontId="3" fillId="0" borderId="14"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3" fillId="0" borderId="0" xfId="0" applyFont="1" applyFill="1" applyAlignment="1">
      <alignment horizontal="center"/>
    </xf>
    <xf numFmtId="0" fontId="5" fillId="0" borderId="2" xfId="0" applyFont="1" applyFill="1" applyBorder="1" applyAlignment="1">
      <alignment horizontal="center" vertical="justify"/>
    </xf>
    <xf numFmtId="0" fontId="4" fillId="0" borderId="30" xfId="0" applyFont="1" applyFill="1" applyBorder="1" applyAlignment="1">
      <alignment horizontal="center" vertical="center"/>
    </xf>
    <xf numFmtId="0" fontId="4" fillId="0" borderId="22"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25" fillId="0" borderId="2" xfId="0" applyFont="1" applyFill="1" applyBorder="1" applyAlignment="1">
      <alignment horizontal="center"/>
    </xf>
    <xf numFmtId="4" fontId="3" fillId="0" borderId="34" xfId="2" applyNumberFormat="1" applyFont="1" applyFill="1" applyBorder="1" applyAlignment="1">
      <alignment horizontal="right"/>
    </xf>
    <xf numFmtId="4" fontId="3" fillId="0" borderId="35" xfId="2" applyNumberFormat="1" applyFont="1" applyFill="1" applyBorder="1" applyAlignment="1">
      <alignment horizontal="right"/>
    </xf>
    <xf numFmtId="4" fontId="3" fillId="0" borderId="36" xfId="2" applyNumberFormat="1" applyFont="1" applyFill="1" applyBorder="1" applyAlignment="1">
      <alignment horizontal="right"/>
    </xf>
    <xf numFmtId="0" fontId="10" fillId="0" borderId="1" xfId="0" applyFont="1" applyFill="1" applyBorder="1" applyAlignment="1">
      <alignment horizontal="center"/>
    </xf>
    <xf numFmtId="0" fontId="3" fillId="0" borderId="9" xfId="2" applyFont="1" applyFill="1" applyBorder="1" applyAlignment="1">
      <alignment horizontal="center" vertical="center"/>
    </xf>
    <xf numFmtId="0" fontId="3" fillId="0" borderId="28" xfId="2" applyFont="1" applyFill="1" applyBorder="1" applyAlignment="1">
      <alignment horizontal="center" vertical="center"/>
    </xf>
    <xf numFmtId="0" fontId="3" fillId="0" borderId="10" xfId="2" applyFont="1" applyFill="1" applyBorder="1" applyAlignment="1">
      <alignment horizontal="center" vertical="center"/>
    </xf>
    <xf numFmtId="0" fontId="3" fillId="0" borderId="20" xfId="2" applyFont="1" applyFill="1" applyBorder="1" applyAlignment="1">
      <alignment horizontal="center" vertical="center"/>
    </xf>
    <xf numFmtId="0" fontId="3" fillId="0" borderId="10" xfId="2" applyFont="1" applyFill="1" applyBorder="1" applyAlignment="1">
      <alignment horizontal="center" vertical="center" wrapText="1"/>
    </xf>
    <xf numFmtId="0" fontId="3" fillId="0" borderId="20" xfId="2" applyFont="1" applyFill="1" applyBorder="1" applyAlignment="1">
      <alignment horizontal="center" vertical="center" wrapText="1"/>
    </xf>
    <xf numFmtId="0" fontId="21" fillId="0" borderId="0" xfId="2" applyFont="1" applyFill="1" applyBorder="1" applyAlignment="1">
      <alignment horizontal="center"/>
    </xf>
    <xf numFmtId="4" fontId="21" fillId="0" borderId="0" xfId="2" applyNumberFormat="1" applyFont="1" applyFill="1" applyBorder="1" applyAlignment="1">
      <alignment horizontal="center" wrapText="1"/>
    </xf>
    <xf numFmtId="0" fontId="21" fillId="0" borderId="0" xfId="2" applyFont="1" applyFill="1" applyBorder="1" applyAlignment="1">
      <alignment horizontal="center" wrapText="1"/>
    </xf>
    <xf numFmtId="0" fontId="3" fillId="0" borderId="10" xfId="2" applyFont="1" applyFill="1" applyBorder="1" applyAlignment="1">
      <alignment horizontal="center"/>
    </xf>
    <xf numFmtId="0" fontId="3" fillId="0" borderId="14" xfId="2" applyFont="1" applyFill="1" applyBorder="1" applyAlignment="1">
      <alignment horizontal="center"/>
    </xf>
    <xf numFmtId="0" fontId="5" fillId="0" borderId="0" xfId="2" applyFont="1" applyFill="1" applyBorder="1" applyAlignment="1">
      <alignment horizontal="center"/>
    </xf>
    <xf numFmtId="0" fontId="4" fillId="0" borderId="0" xfId="2" applyFont="1" applyFill="1" applyBorder="1" applyAlignment="1">
      <alignment horizontal="right" wrapText="1"/>
    </xf>
    <xf numFmtId="0" fontId="4" fillId="0" borderId="1" xfId="2" applyFont="1" applyFill="1" applyBorder="1" applyAlignment="1">
      <alignment horizontal="center" wrapText="1"/>
    </xf>
    <xf numFmtId="0" fontId="3" fillId="0" borderId="2" xfId="2" applyFont="1" applyFill="1" applyBorder="1" applyAlignment="1">
      <alignment horizontal="center" wrapText="1"/>
    </xf>
  </cellXfs>
  <cellStyles count="7">
    <cellStyle name="Comma" xfId="5" builtinId="3"/>
    <cellStyle name="Normal" xfId="0" builtinId="0"/>
    <cellStyle name="Normal 12" xfId="6" xr:uid="{FB15B7EA-219C-47AB-9CCE-E5D7B8755CBC}"/>
    <cellStyle name="Normal 2" xfId="4" xr:uid="{00000000-0005-0000-0000-000000000000}"/>
    <cellStyle name="Normal_Viinkalni" xfId="3" xr:uid="{00000000-0005-0000-0000-000002000000}"/>
    <cellStyle name="Style 1" xfId="1" xr:uid="{00000000-0005-0000-0000-000004000000}"/>
    <cellStyle name="Обычный_33. OZOLNIEKU NOVADA DOME_OZO SKOLA_TELPU, GAITENU, KAPNU TELPU REMONTS_TAME_VADIMS_2011_02_25_melnraksts" xfId="2"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8F999-2897-4154-8F8C-5394001E92EF}">
  <dimension ref="A1:J27"/>
  <sheetViews>
    <sheetView workbookViewId="0">
      <selection activeCell="E26" sqref="E26"/>
    </sheetView>
  </sheetViews>
  <sheetFormatPr defaultColWidth="9.140625" defaultRowHeight="15"/>
  <cols>
    <col min="1" max="1" width="20.7109375" style="56" customWidth="1"/>
    <col min="2" max="2" width="55.7109375" style="56" customWidth="1"/>
    <col min="3" max="3" width="30.7109375" style="56" customWidth="1"/>
    <col min="4" max="16384" width="9.140625" style="56"/>
  </cols>
  <sheetData>
    <row r="1" spans="1:10" ht="18.75">
      <c r="A1" s="142" t="s">
        <v>57</v>
      </c>
      <c r="B1" s="142"/>
      <c r="C1" s="142"/>
    </row>
    <row r="3" spans="1:10" ht="15" customHeight="1">
      <c r="A3" s="35" t="s">
        <v>48</v>
      </c>
      <c r="B3" s="145" t="s">
        <v>96</v>
      </c>
      <c r="C3" s="145"/>
      <c r="D3" s="2"/>
      <c r="E3" s="2"/>
      <c r="F3" s="2"/>
      <c r="G3" s="2"/>
      <c r="H3" s="2"/>
      <c r="I3" s="2"/>
      <c r="J3" s="2"/>
    </row>
    <row r="4" spans="1:10" ht="15" customHeight="1">
      <c r="A4" s="35" t="s">
        <v>49</v>
      </c>
      <c r="B4" s="145" t="s">
        <v>97</v>
      </c>
      <c r="C4" s="145"/>
      <c r="D4" s="2"/>
      <c r="E4" s="2"/>
      <c r="F4" s="2"/>
      <c r="G4" s="2"/>
      <c r="H4" s="2"/>
      <c r="I4" s="2"/>
      <c r="J4" s="2"/>
    </row>
    <row r="5" spans="1:10" ht="15" customHeight="1">
      <c r="A5" s="35" t="s">
        <v>50</v>
      </c>
      <c r="B5" s="145" t="s">
        <v>98</v>
      </c>
      <c r="C5" s="145"/>
      <c r="D5" s="2"/>
      <c r="E5" s="2"/>
      <c r="F5" s="2"/>
      <c r="G5" s="2"/>
      <c r="H5" s="2"/>
      <c r="I5" s="2"/>
      <c r="J5" s="2"/>
    </row>
    <row r="6" spans="1:10" ht="15" customHeight="1">
      <c r="A6" s="35" t="s">
        <v>51</v>
      </c>
      <c r="B6" s="35"/>
      <c r="C6" s="35"/>
    </row>
    <row r="7" spans="1:10" ht="15" customHeight="1">
      <c r="A7" s="35"/>
      <c r="B7" s="35"/>
      <c r="C7" s="35"/>
    </row>
    <row r="8" spans="1:10">
      <c r="A8" s="35"/>
      <c r="B8" s="35"/>
      <c r="C8" s="57" t="str">
        <f>A23</f>
        <v>Tāme sastādīta 2021.gada 11. aprīlī</v>
      </c>
    </row>
    <row r="9" spans="1:10" ht="15.75" thickBot="1">
      <c r="A9" s="35"/>
      <c r="B9" s="35"/>
      <c r="C9" s="35"/>
    </row>
    <row r="10" spans="1:10" ht="15.75" thickBot="1">
      <c r="A10" s="58" t="s">
        <v>5</v>
      </c>
      <c r="B10" s="59" t="s">
        <v>48</v>
      </c>
      <c r="C10" s="60" t="s">
        <v>52</v>
      </c>
    </row>
    <row r="11" spans="1:10">
      <c r="A11" s="61"/>
      <c r="B11" s="61"/>
      <c r="C11" s="61"/>
    </row>
    <row r="12" spans="1:10">
      <c r="A12" s="62">
        <v>1</v>
      </c>
      <c r="B12" s="63" t="str">
        <f>B3</f>
        <v>Darbnīcas ēkas pārbūve Strazdu ielā 7, Liepajā (kad.Nr. 17000110043)</v>
      </c>
      <c r="C12" s="64" t="e">
        <f>Kopsav!E33</f>
        <v>#VALUE!</v>
      </c>
    </row>
    <row r="13" spans="1:10" ht="15" customHeight="1">
      <c r="A13" s="62"/>
      <c r="B13" s="62"/>
      <c r="C13" s="62"/>
    </row>
    <row r="14" spans="1:10">
      <c r="A14" s="65"/>
      <c r="B14" s="66" t="s">
        <v>8</v>
      </c>
      <c r="C14" s="67" t="e">
        <f>C12</f>
        <v>#VALUE!</v>
      </c>
    </row>
    <row r="15" spans="1:10">
      <c r="A15" s="35"/>
      <c r="B15" s="35"/>
      <c r="C15" s="35"/>
    </row>
    <row r="16" spans="1:10" ht="15" customHeight="1">
      <c r="A16" s="143" t="s">
        <v>497</v>
      </c>
      <c r="B16" s="144"/>
      <c r="C16" s="73" t="e">
        <f>ROUND(C14*3%,2)</f>
        <v>#VALUE!</v>
      </c>
    </row>
    <row r="17" spans="1:3">
      <c r="A17" s="143" t="s">
        <v>53</v>
      </c>
      <c r="B17" s="144"/>
      <c r="C17" s="69" t="e">
        <f>ROUND((C14+C16)*21%,2)</f>
        <v>#VALUE!</v>
      </c>
    </row>
    <row r="18" spans="1:3">
      <c r="A18" s="65"/>
      <c r="B18" s="66" t="s">
        <v>54</v>
      </c>
      <c r="C18" s="67" t="e">
        <f>C14+C16+C17</f>
        <v>#VALUE!</v>
      </c>
    </row>
    <row r="19" spans="1:3" s="68" customFormat="1">
      <c r="A19" s="70"/>
      <c r="B19" s="70"/>
      <c r="C19" s="70"/>
    </row>
    <row r="20" spans="1:3" s="68" customFormat="1">
      <c r="A20" s="70"/>
      <c r="B20" s="70"/>
      <c r="C20" s="70"/>
    </row>
    <row r="21" spans="1:3" s="68" customFormat="1">
      <c r="A21" s="70" t="s">
        <v>32</v>
      </c>
      <c r="B21" s="71" t="s">
        <v>94</v>
      </c>
      <c r="C21" s="72"/>
    </row>
    <row r="22" spans="1:3" s="68" customFormat="1">
      <c r="A22" s="70"/>
      <c r="B22" s="141" t="s">
        <v>26</v>
      </c>
      <c r="C22" s="141"/>
    </row>
    <row r="23" spans="1:3" s="68" customFormat="1">
      <c r="A23" s="35" t="s">
        <v>496</v>
      </c>
      <c r="B23" s="70"/>
      <c r="C23" s="70"/>
    </row>
    <row r="24" spans="1:3" s="68" customFormat="1">
      <c r="A24" s="70"/>
      <c r="B24" s="70"/>
      <c r="C24" s="70"/>
    </row>
    <row r="25" spans="1:3" s="68" customFormat="1">
      <c r="A25" s="70" t="s">
        <v>33</v>
      </c>
      <c r="B25" s="71" t="s">
        <v>94</v>
      </c>
      <c r="C25" s="72"/>
    </row>
    <row r="26" spans="1:3" s="68" customFormat="1">
      <c r="A26" s="70"/>
      <c r="B26" s="141" t="s">
        <v>26</v>
      </c>
      <c r="C26" s="141"/>
    </row>
    <row r="27" spans="1:3" s="68" customFormat="1">
      <c r="A27" s="70" t="s">
        <v>34</v>
      </c>
      <c r="B27" s="70" t="s">
        <v>95</v>
      </c>
      <c r="C27" s="70"/>
    </row>
  </sheetData>
  <mergeCells count="8">
    <mergeCell ref="B22:C22"/>
    <mergeCell ref="B26:C26"/>
    <mergeCell ref="A1:C1"/>
    <mergeCell ref="B3:C3"/>
    <mergeCell ref="B4:C4"/>
    <mergeCell ref="B5:C5"/>
    <mergeCell ref="A16:B16"/>
    <mergeCell ref="A17:B17"/>
  </mergeCells>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0CEA8-68C0-4D42-B022-1C63F21A43DE}">
  <sheetPr>
    <tabColor rgb="FFFFC000"/>
  </sheetPr>
  <dimension ref="A1:P87"/>
  <sheetViews>
    <sheetView topLeftCell="A2" workbookViewId="0">
      <selection activeCell="I23" sqref="I23"/>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416</v>
      </c>
      <c r="J2" s="1"/>
      <c r="K2" s="1"/>
      <c r="L2" s="1"/>
      <c r="M2" s="1"/>
      <c r="N2" s="1"/>
      <c r="O2" s="1"/>
      <c r="P2" s="1"/>
    </row>
    <row r="3" spans="1:16" ht="15" customHeight="1">
      <c r="A3" s="1"/>
      <c r="B3" s="1"/>
      <c r="C3" s="206" t="s">
        <v>293</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38">
        <f>P78</f>
        <v>0</v>
      </c>
      <c r="L11" s="137" t="s">
        <v>15</v>
      </c>
      <c r="M11" s="46"/>
      <c r="N11" s="200"/>
      <c r="O11" s="201"/>
      <c r="P11" s="137"/>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36" t="s">
        <v>19</v>
      </c>
      <c r="G15" s="136" t="s">
        <v>20</v>
      </c>
      <c r="H15" s="136" t="s">
        <v>36</v>
      </c>
      <c r="I15" s="136" t="s">
        <v>43</v>
      </c>
      <c r="J15" s="136" t="s">
        <v>42</v>
      </c>
      <c r="K15" s="136" t="s">
        <v>8</v>
      </c>
      <c r="L15" s="136" t="s">
        <v>44</v>
      </c>
      <c r="M15" s="136" t="s">
        <v>36</v>
      </c>
      <c r="N15" s="136" t="s">
        <v>43</v>
      </c>
      <c r="O15" s="136"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293</v>
      </c>
      <c r="D17" s="92"/>
      <c r="E17" s="93"/>
      <c r="F17" s="94"/>
      <c r="G17" s="94"/>
      <c r="H17" s="94"/>
      <c r="I17" s="94"/>
      <c r="J17" s="94"/>
      <c r="K17" s="94"/>
      <c r="L17" s="94"/>
      <c r="M17" s="94"/>
      <c r="N17" s="94"/>
      <c r="O17" s="94"/>
      <c r="P17" s="95"/>
    </row>
    <row r="18" spans="1:16" ht="25.5">
      <c r="A18" s="22">
        <v>1</v>
      </c>
      <c r="B18" s="50"/>
      <c r="C18" s="25" t="s">
        <v>334</v>
      </c>
      <c r="D18" s="87" t="s">
        <v>23</v>
      </c>
      <c r="E18" s="83">
        <v>1</v>
      </c>
      <c r="F18" s="29"/>
      <c r="G18" s="29"/>
      <c r="H18" s="29"/>
      <c r="I18" s="29"/>
      <c r="J18" s="29"/>
      <c r="K18" s="29">
        <f>SUM(H18:J18)</f>
        <v>0</v>
      </c>
      <c r="L18" s="29">
        <f>ROUND(E18*F18,2)</f>
        <v>0</v>
      </c>
      <c r="M18" s="29">
        <f>ROUND(E18*H18,2)</f>
        <v>0</v>
      </c>
      <c r="N18" s="29">
        <f>ROUND(E18*I18,2)</f>
        <v>0</v>
      </c>
      <c r="O18" s="29">
        <f>ROUND(E18*J18,2)</f>
        <v>0</v>
      </c>
      <c r="P18" s="76">
        <f>SUM(M18:O18)</f>
        <v>0</v>
      </c>
    </row>
    <row r="19" spans="1:16">
      <c r="A19" s="22">
        <v>2</v>
      </c>
      <c r="B19" s="50"/>
      <c r="C19" s="25" t="s">
        <v>335</v>
      </c>
      <c r="D19" s="87" t="s">
        <v>23</v>
      </c>
      <c r="E19" s="83">
        <v>1</v>
      </c>
      <c r="F19" s="29"/>
      <c r="G19" s="29"/>
      <c r="H19" s="29"/>
      <c r="I19" s="29"/>
      <c r="J19" s="29"/>
      <c r="K19" s="29">
        <f t="shared" ref="K19:K36" si="0">SUM(H19:J19)</f>
        <v>0</v>
      </c>
      <c r="L19" s="29">
        <f t="shared" ref="L19:L36" si="1">ROUND(E19*F19,2)</f>
        <v>0</v>
      </c>
      <c r="M19" s="29">
        <f t="shared" ref="M19:M36" si="2">ROUND(E19*H19,2)</f>
        <v>0</v>
      </c>
      <c r="N19" s="29">
        <f t="shared" ref="N19:N36" si="3">ROUND(E19*I19,2)</f>
        <v>0</v>
      </c>
      <c r="O19" s="29">
        <f t="shared" ref="O19:O36" si="4">ROUND(E19*J19,2)</f>
        <v>0</v>
      </c>
      <c r="P19" s="76">
        <f t="shared" ref="P19:P36" si="5">SUM(M19:O19)</f>
        <v>0</v>
      </c>
    </row>
    <row r="20" spans="1:16">
      <c r="A20" s="22">
        <v>3</v>
      </c>
      <c r="B20" s="50"/>
      <c r="C20" s="25" t="s">
        <v>336</v>
      </c>
      <c r="D20" s="87" t="s">
        <v>23</v>
      </c>
      <c r="E20" s="83">
        <v>1</v>
      </c>
      <c r="F20" s="29"/>
      <c r="G20" s="29"/>
      <c r="H20" s="29"/>
      <c r="I20" s="29"/>
      <c r="J20" s="29"/>
      <c r="K20" s="29">
        <f t="shared" si="0"/>
        <v>0</v>
      </c>
      <c r="L20" s="29">
        <f t="shared" si="1"/>
        <v>0</v>
      </c>
      <c r="M20" s="29">
        <f t="shared" si="2"/>
        <v>0</v>
      </c>
      <c r="N20" s="29">
        <f t="shared" si="3"/>
        <v>0</v>
      </c>
      <c r="O20" s="29">
        <f t="shared" si="4"/>
        <v>0</v>
      </c>
      <c r="P20" s="76">
        <f t="shared" si="5"/>
        <v>0</v>
      </c>
    </row>
    <row r="21" spans="1:16" s="118" customFormat="1">
      <c r="A21" s="22">
        <v>4</v>
      </c>
      <c r="B21" s="115"/>
      <c r="C21" s="25" t="s">
        <v>337</v>
      </c>
      <c r="D21" s="87" t="s">
        <v>23</v>
      </c>
      <c r="E21" s="83">
        <v>3</v>
      </c>
      <c r="F21" s="29"/>
      <c r="G21" s="29"/>
      <c r="H21" s="29"/>
      <c r="I21" s="29"/>
      <c r="J21" s="29"/>
      <c r="K21" s="29">
        <f t="shared" si="0"/>
        <v>0</v>
      </c>
      <c r="L21" s="29">
        <f t="shared" si="1"/>
        <v>0</v>
      </c>
      <c r="M21" s="29">
        <f t="shared" si="2"/>
        <v>0</v>
      </c>
      <c r="N21" s="29">
        <f t="shared" si="3"/>
        <v>0</v>
      </c>
      <c r="O21" s="29">
        <f t="shared" si="4"/>
        <v>0</v>
      </c>
      <c r="P21" s="76">
        <f t="shared" si="5"/>
        <v>0</v>
      </c>
    </row>
    <row r="22" spans="1:16" s="118" customFormat="1" ht="25.5">
      <c r="A22" s="22">
        <v>5</v>
      </c>
      <c r="B22" s="115"/>
      <c r="C22" s="25" t="s">
        <v>338</v>
      </c>
      <c r="D22" s="87" t="s">
        <v>23</v>
      </c>
      <c r="E22" s="83">
        <v>1</v>
      </c>
      <c r="F22" s="29"/>
      <c r="G22" s="29"/>
      <c r="H22" s="29"/>
      <c r="I22" s="29"/>
      <c r="J22" s="29"/>
      <c r="K22" s="29">
        <f t="shared" si="0"/>
        <v>0</v>
      </c>
      <c r="L22" s="29">
        <f t="shared" si="1"/>
        <v>0</v>
      </c>
      <c r="M22" s="29">
        <f t="shared" si="2"/>
        <v>0</v>
      </c>
      <c r="N22" s="29">
        <f t="shared" si="3"/>
        <v>0</v>
      </c>
      <c r="O22" s="29">
        <f t="shared" si="4"/>
        <v>0</v>
      </c>
      <c r="P22" s="76">
        <f t="shared" si="5"/>
        <v>0</v>
      </c>
    </row>
    <row r="23" spans="1:16" s="118" customFormat="1">
      <c r="A23" s="22">
        <v>6</v>
      </c>
      <c r="B23" s="115" t="s">
        <v>221</v>
      </c>
      <c r="C23" s="25" t="s">
        <v>339</v>
      </c>
      <c r="D23" s="87" t="s">
        <v>23</v>
      </c>
      <c r="E23" s="83">
        <v>2</v>
      </c>
      <c r="F23" s="29"/>
      <c r="G23" s="29"/>
      <c r="H23" s="29"/>
      <c r="I23" s="29"/>
      <c r="J23" s="29"/>
      <c r="K23" s="29">
        <f t="shared" si="0"/>
        <v>0</v>
      </c>
      <c r="L23" s="29">
        <f t="shared" si="1"/>
        <v>0</v>
      </c>
      <c r="M23" s="29">
        <f t="shared" si="2"/>
        <v>0</v>
      </c>
      <c r="N23" s="29">
        <f t="shared" si="3"/>
        <v>0</v>
      </c>
      <c r="O23" s="29">
        <f t="shared" si="4"/>
        <v>0</v>
      </c>
      <c r="P23" s="76">
        <f t="shared" si="5"/>
        <v>0</v>
      </c>
    </row>
    <row r="24" spans="1:16" s="118" customFormat="1">
      <c r="A24" s="22">
        <v>7</v>
      </c>
      <c r="B24" s="115"/>
      <c r="C24" s="25" t="s">
        <v>340</v>
      </c>
      <c r="D24" s="87" t="s">
        <v>23</v>
      </c>
      <c r="E24" s="83">
        <v>2</v>
      </c>
      <c r="F24" s="29"/>
      <c r="G24" s="29"/>
      <c r="H24" s="29"/>
      <c r="I24" s="29"/>
      <c r="J24" s="29"/>
      <c r="K24" s="29">
        <f t="shared" si="0"/>
        <v>0</v>
      </c>
      <c r="L24" s="29">
        <f t="shared" si="1"/>
        <v>0</v>
      </c>
      <c r="M24" s="29">
        <f t="shared" si="2"/>
        <v>0</v>
      </c>
      <c r="N24" s="29">
        <f t="shared" si="3"/>
        <v>0</v>
      </c>
      <c r="O24" s="29">
        <f t="shared" si="4"/>
        <v>0</v>
      </c>
      <c r="P24" s="76">
        <f t="shared" si="5"/>
        <v>0</v>
      </c>
    </row>
    <row r="25" spans="1:16" s="118" customFormat="1">
      <c r="A25" s="22">
        <v>8</v>
      </c>
      <c r="B25" s="115"/>
      <c r="C25" s="25" t="s">
        <v>341</v>
      </c>
      <c r="D25" s="87" t="s">
        <v>23</v>
      </c>
      <c r="E25" s="83">
        <v>3</v>
      </c>
      <c r="F25" s="29"/>
      <c r="G25" s="29"/>
      <c r="H25" s="29"/>
      <c r="I25" s="29"/>
      <c r="J25" s="29"/>
      <c r="K25" s="29">
        <f t="shared" si="0"/>
        <v>0</v>
      </c>
      <c r="L25" s="29">
        <f t="shared" si="1"/>
        <v>0</v>
      </c>
      <c r="M25" s="29">
        <f t="shared" si="2"/>
        <v>0</v>
      </c>
      <c r="N25" s="29">
        <f t="shared" si="3"/>
        <v>0</v>
      </c>
      <c r="O25" s="29">
        <f t="shared" si="4"/>
        <v>0</v>
      </c>
      <c r="P25" s="76">
        <f t="shared" si="5"/>
        <v>0</v>
      </c>
    </row>
    <row r="26" spans="1:16" s="118" customFormat="1">
      <c r="A26" s="22">
        <v>9</v>
      </c>
      <c r="B26" s="115"/>
      <c r="C26" s="25" t="s">
        <v>342</v>
      </c>
      <c r="D26" s="87" t="s">
        <v>23</v>
      </c>
      <c r="E26" s="83">
        <v>3</v>
      </c>
      <c r="F26" s="29"/>
      <c r="G26" s="29"/>
      <c r="H26" s="29"/>
      <c r="I26" s="29"/>
      <c r="J26" s="29"/>
      <c r="K26" s="29">
        <f t="shared" si="0"/>
        <v>0</v>
      </c>
      <c r="L26" s="29">
        <f t="shared" si="1"/>
        <v>0</v>
      </c>
      <c r="M26" s="29">
        <f t="shared" si="2"/>
        <v>0</v>
      </c>
      <c r="N26" s="29">
        <f t="shared" si="3"/>
        <v>0</v>
      </c>
      <c r="O26" s="29">
        <f t="shared" si="4"/>
        <v>0</v>
      </c>
      <c r="P26" s="76">
        <f t="shared" si="5"/>
        <v>0</v>
      </c>
    </row>
    <row r="27" spans="1:16" s="118" customFormat="1">
      <c r="A27" s="22">
        <v>10</v>
      </c>
      <c r="B27" s="115" t="s">
        <v>221</v>
      </c>
      <c r="C27" s="25" t="s">
        <v>343</v>
      </c>
      <c r="D27" s="87" t="s">
        <v>23</v>
      </c>
      <c r="E27" s="83">
        <v>20</v>
      </c>
      <c r="F27" s="29"/>
      <c r="G27" s="29"/>
      <c r="H27" s="29"/>
      <c r="I27" s="29"/>
      <c r="J27" s="29"/>
      <c r="K27" s="29">
        <f t="shared" si="0"/>
        <v>0</v>
      </c>
      <c r="L27" s="29">
        <f t="shared" si="1"/>
        <v>0</v>
      </c>
      <c r="M27" s="29">
        <f t="shared" si="2"/>
        <v>0</v>
      </c>
      <c r="N27" s="29">
        <f t="shared" si="3"/>
        <v>0</v>
      </c>
      <c r="O27" s="29">
        <f t="shared" si="4"/>
        <v>0</v>
      </c>
      <c r="P27" s="76">
        <f t="shared" si="5"/>
        <v>0</v>
      </c>
    </row>
    <row r="28" spans="1:16">
      <c r="A28" s="22">
        <v>11</v>
      </c>
      <c r="B28" s="50"/>
      <c r="C28" s="25" t="s">
        <v>344</v>
      </c>
      <c r="D28" s="87" t="s">
        <v>23</v>
      </c>
      <c r="E28" s="83">
        <v>10</v>
      </c>
      <c r="F28" s="29"/>
      <c r="G28" s="29"/>
      <c r="H28" s="29"/>
      <c r="I28" s="29"/>
      <c r="J28" s="29"/>
      <c r="K28" s="29">
        <f t="shared" si="0"/>
        <v>0</v>
      </c>
      <c r="L28" s="29">
        <f t="shared" si="1"/>
        <v>0</v>
      </c>
      <c r="M28" s="29">
        <f t="shared" si="2"/>
        <v>0</v>
      </c>
      <c r="N28" s="29">
        <f t="shared" si="3"/>
        <v>0</v>
      </c>
      <c r="O28" s="29">
        <f t="shared" si="4"/>
        <v>0</v>
      </c>
      <c r="P28" s="76">
        <f t="shared" si="5"/>
        <v>0</v>
      </c>
    </row>
    <row r="29" spans="1:16">
      <c r="A29" s="22">
        <v>12</v>
      </c>
      <c r="B29" s="50"/>
      <c r="C29" s="25" t="s">
        <v>345</v>
      </c>
      <c r="D29" s="87" t="s">
        <v>23</v>
      </c>
      <c r="E29" s="83">
        <v>5</v>
      </c>
      <c r="F29" s="29"/>
      <c r="G29" s="29"/>
      <c r="H29" s="29"/>
      <c r="I29" s="29"/>
      <c r="J29" s="29"/>
      <c r="K29" s="29">
        <f t="shared" si="0"/>
        <v>0</v>
      </c>
      <c r="L29" s="29">
        <f t="shared" si="1"/>
        <v>0</v>
      </c>
      <c r="M29" s="29">
        <f t="shared" si="2"/>
        <v>0</v>
      </c>
      <c r="N29" s="29">
        <f t="shared" si="3"/>
        <v>0</v>
      </c>
      <c r="O29" s="29">
        <f t="shared" si="4"/>
        <v>0</v>
      </c>
      <c r="P29" s="76">
        <f t="shared" si="5"/>
        <v>0</v>
      </c>
    </row>
    <row r="30" spans="1:16" ht="25.5">
      <c r="A30" s="22">
        <v>13</v>
      </c>
      <c r="B30" s="50"/>
      <c r="C30" s="25" t="s">
        <v>346</v>
      </c>
      <c r="D30" s="87" t="s">
        <v>23</v>
      </c>
      <c r="E30" s="83">
        <v>7</v>
      </c>
      <c r="F30" s="29"/>
      <c r="G30" s="29"/>
      <c r="H30" s="29"/>
      <c r="I30" s="29"/>
      <c r="J30" s="29"/>
      <c r="K30" s="29">
        <f t="shared" si="0"/>
        <v>0</v>
      </c>
      <c r="L30" s="29">
        <f t="shared" si="1"/>
        <v>0</v>
      </c>
      <c r="M30" s="29">
        <f t="shared" si="2"/>
        <v>0</v>
      </c>
      <c r="N30" s="29">
        <f t="shared" si="3"/>
        <v>0</v>
      </c>
      <c r="O30" s="29">
        <f t="shared" si="4"/>
        <v>0</v>
      </c>
      <c r="P30" s="76">
        <f t="shared" si="5"/>
        <v>0</v>
      </c>
    </row>
    <row r="31" spans="1:16" ht="25.5">
      <c r="A31" s="22">
        <v>14</v>
      </c>
      <c r="B31" s="50"/>
      <c r="C31" s="25" t="s">
        <v>347</v>
      </c>
      <c r="D31" s="87" t="s">
        <v>23</v>
      </c>
      <c r="E31" s="83">
        <v>9</v>
      </c>
      <c r="F31" s="29"/>
      <c r="G31" s="29"/>
      <c r="H31" s="29"/>
      <c r="I31" s="29"/>
      <c r="J31" s="29"/>
      <c r="K31" s="29">
        <f t="shared" si="0"/>
        <v>0</v>
      </c>
      <c r="L31" s="29">
        <f t="shared" si="1"/>
        <v>0</v>
      </c>
      <c r="M31" s="29">
        <f t="shared" si="2"/>
        <v>0</v>
      </c>
      <c r="N31" s="29">
        <f t="shared" si="3"/>
        <v>0</v>
      </c>
      <c r="O31" s="29">
        <f t="shared" si="4"/>
        <v>0</v>
      </c>
      <c r="P31" s="76">
        <f t="shared" si="5"/>
        <v>0</v>
      </c>
    </row>
    <row r="32" spans="1:16" ht="25.5">
      <c r="A32" s="22">
        <v>15</v>
      </c>
      <c r="B32" s="50"/>
      <c r="C32" s="25" t="s">
        <v>348</v>
      </c>
      <c r="D32" s="87" t="s">
        <v>23</v>
      </c>
      <c r="E32" s="83">
        <v>2</v>
      </c>
      <c r="F32" s="29"/>
      <c r="G32" s="29"/>
      <c r="H32" s="29"/>
      <c r="I32" s="29"/>
      <c r="J32" s="29"/>
      <c r="K32" s="29">
        <f t="shared" si="0"/>
        <v>0</v>
      </c>
      <c r="L32" s="29">
        <f t="shared" si="1"/>
        <v>0</v>
      </c>
      <c r="M32" s="29">
        <f t="shared" si="2"/>
        <v>0</v>
      </c>
      <c r="N32" s="29">
        <f t="shared" si="3"/>
        <v>0</v>
      </c>
      <c r="O32" s="29">
        <f t="shared" si="4"/>
        <v>0</v>
      </c>
      <c r="P32" s="76">
        <f t="shared" si="5"/>
        <v>0</v>
      </c>
    </row>
    <row r="33" spans="1:16">
      <c r="A33" s="22">
        <v>16</v>
      </c>
      <c r="B33" s="50"/>
      <c r="C33" s="25" t="s">
        <v>295</v>
      </c>
      <c r="D33" s="87" t="s">
        <v>23</v>
      </c>
      <c r="E33" s="83">
        <v>1</v>
      </c>
      <c r="F33" s="29"/>
      <c r="G33" s="29"/>
      <c r="H33" s="29"/>
      <c r="I33" s="29"/>
      <c r="J33" s="29"/>
      <c r="K33" s="29">
        <f t="shared" si="0"/>
        <v>0</v>
      </c>
      <c r="L33" s="29">
        <f t="shared" si="1"/>
        <v>0</v>
      </c>
      <c r="M33" s="29">
        <f t="shared" si="2"/>
        <v>0</v>
      </c>
      <c r="N33" s="29">
        <f t="shared" si="3"/>
        <v>0</v>
      </c>
      <c r="O33" s="29">
        <f t="shared" si="4"/>
        <v>0</v>
      </c>
      <c r="P33" s="76">
        <f t="shared" si="5"/>
        <v>0</v>
      </c>
    </row>
    <row r="34" spans="1:16">
      <c r="A34" s="22">
        <v>17</v>
      </c>
      <c r="B34" s="50"/>
      <c r="C34" s="25" t="s">
        <v>296</v>
      </c>
      <c r="D34" s="87" t="s">
        <v>23</v>
      </c>
      <c r="E34" s="83">
        <v>1</v>
      </c>
      <c r="F34" s="29"/>
      <c r="G34" s="29"/>
      <c r="H34" s="29"/>
      <c r="I34" s="29"/>
      <c r="J34" s="29"/>
      <c r="K34" s="29">
        <f t="shared" si="0"/>
        <v>0</v>
      </c>
      <c r="L34" s="29">
        <f t="shared" si="1"/>
        <v>0</v>
      </c>
      <c r="M34" s="29">
        <f t="shared" si="2"/>
        <v>0</v>
      </c>
      <c r="N34" s="29">
        <f t="shared" si="3"/>
        <v>0</v>
      </c>
      <c r="O34" s="29">
        <f t="shared" si="4"/>
        <v>0</v>
      </c>
      <c r="P34" s="76">
        <f t="shared" si="5"/>
        <v>0</v>
      </c>
    </row>
    <row r="35" spans="1:16">
      <c r="A35" s="22">
        <v>18</v>
      </c>
      <c r="B35" s="50"/>
      <c r="C35" s="25" t="s">
        <v>297</v>
      </c>
      <c r="D35" s="87" t="s">
        <v>23</v>
      </c>
      <c r="E35" s="83">
        <v>1</v>
      </c>
      <c r="F35" s="29"/>
      <c r="G35" s="29"/>
      <c r="H35" s="29"/>
      <c r="I35" s="29"/>
      <c r="J35" s="29"/>
      <c r="K35" s="29">
        <f t="shared" si="0"/>
        <v>0</v>
      </c>
      <c r="L35" s="29">
        <f t="shared" si="1"/>
        <v>0</v>
      </c>
      <c r="M35" s="29">
        <f t="shared" si="2"/>
        <v>0</v>
      </c>
      <c r="N35" s="29">
        <f t="shared" si="3"/>
        <v>0</v>
      </c>
      <c r="O35" s="29">
        <f t="shared" si="4"/>
        <v>0</v>
      </c>
      <c r="P35" s="76">
        <f t="shared" si="5"/>
        <v>0</v>
      </c>
    </row>
    <row r="36" spans="1:16">
      <c r="A36" s="22">
        <v>19</v>
      </c>
      <c r="B36" s="50"/>
      <c r="C36" s="25" t="s">
        <v>298</v>
      </c>
      <c r="D36" s="87" t="s">
        <v>23</v>
      </c>
      <c r="E36" s="83">
        <v>4</v>
      </c>
      <c r="F36" s="29"/>
      <c r="G36" s="29"/>
      <c r="H36" s="29"/>
      <c r="I36" s="29"/>
      <c r="J36" s="29"/>
      <c r="K36" s="29">
        <f t="shared" si="0"/>
        <v>0</v>
      </c>
      <c r="L36" s="29">
        <f t="shared" si="1"/>
        <v>0</v>
      </c>
      <c r="M36" s="29">
        <f t="shared" si="2"/>
        <v>0</v>
      </c>
      <c r="N36" s="29">
        <f t="shared" si="3"/>
        <v>0</v>
      </c>
      <c r="O36" s="29">
        <f t="shared" si="4"/>
        <v>0</v>
      </c>
      <c r="P36" s="76">
        <f t="shared" si="5"/>
        <v>0</v>
      </c>
    </row>
    <row r="37" spans="1:16">
      <c r="A37" s="22">
        <v>20</v>
      </c>
      <c r="B37" s="50"/>
      <c r="C37" s="25" t="s">
        <v>349</v>
      </c>
      <c r="D37" s="87" t="s">
        <v>24</v>
      </c>
      <c r="E37" s="83">
        <v>250</v>
      </c>
      <c r="F37" s="29"/>
      <c r="G37" s="29"/>
      <c r="H37" s="29"/>
      <c r="I37" s="29"/>
      <c r="J37" s="29"/>
      <c r="K37" s="29">
        <f t="shared" ref="K37:K42" si="6">SUM(H37:J37)</f>
        <v>0</v>
      </c>
      <c r="L37" s="29">
        <f t="shared" ref="L37:L42" si="7">ROUND(E37*F37,2)</f>
        <v>0</v>
      </c>
      <c r="M37" s="29">
        <f t="shared" ref="M37:M42" si="8">ROUND(E37*H37,2)</f>
        <v>0</v>
      </c>
      <c r="N37" s="29">
        <f t="shared" ref="N37:N42" si="9">ROUND(E37*I37,2)</f>
        <v>0</v>
      </c>
      <c r="O37" s="29">
        <f t="shared" ref="O37:O42" si="10">ROUND(E37*J37,2)</f>
        <v>0</v>
      </c>
      <c r="P37" s="76">
        <f t="shared" ref="P37:P42" si="11">SUM(M37:O37)</f>
        <v>0</v>
      </c>
    </row>
    <row r="38" spans="1:16">
      <c r="A38" s="22">
        <v>21</v>
      </c>
      <c r="B38" s="50"/>
      <c r="C38" s="25" t="s">
        <v>350</v>
      </c>
      <c r="D38" s="87" t="s">
        <v>23</v>
      </c>
      <c r="E38" s="83">
        <v>5</v>
      </c>
      <c r="F38" s="29"/>
      <c r="G38" s="29"/>
      <c r="H38" s="29"/>
      <c r="I38" s="29"/>
      <c r="J38" s="29"/>
      <c r="K38" s="29">
        <f t="shared" si="6"/>
        <v>0</v>
      </c>
      <c r="L38" s="29">
        <f t="shared" si="7"/>
        <v>0</v>
      </c>
      <c r="M38" s="29">
        <f t="shared" si="8"/>
        <v>0</v>
      </c>
      <c r="N38" s="29">
        <f t="shared" si="9"/>
        <v>0</v>
      </c>
      <c r="O38" s="29">
        <f t="shared" si="10"/>
        <v>0</v>
      </c>
      <c r="P38" s="76">
        <f t="shared" si="11"/>
        <v>0</v>
      </c>
    </row>
    <row r="39" spans="1:16">
      <c r="A39" s="22">
        <v>22</v>
      </c>
      <c r="B39" s="50"/>
      <c r="C39" s="25" t="s">
        <v>351</v>
      </c>
      <c r="D39" s="87" t="s">
        <v>24</v>
      </c>
      <c r="E39" s="83">
        <v>5</v>
      </c>
      <c r="F39" s="29"/>
      <c r="G39" s="29"/>
      <c r="H39" s="29"/>
      <c r="I39" s="29"/>
      <c r="J39" s="29"/>
      <c r="K39" s="29">
        <f t="shared" si="6"/>
        <v>0</v>
      </c>
      <c r="L39" s="29">
        <f t="shared" si="7"/>
        <v>0</v>
      </c>
      <c r="M39" s="29">
        <f t="shared" si="8"/>
        <v>0</v>
      </c>
      <c r="N39" s="29">
        <f t="shared" si="9"/>
        <v>0</v>
      </c>
      <c r="O39" s="29">
        <f t="shared" si="10"/>
        <v>0</v>
      </c>
      <c r="P39" s="76">
        <f t="shared" si="11"/>
        <v>0</v>
      </c>
    </row>
    <row r="40" spans="1:16">
      <c r="A40" s="22">
        <v>23</v>
      </c>
      <c r="B40" s="50"/>
      <c r="C40" s="25" t="s">
        <v>299</v>
      </c>
      <c r="D40" s="87" t="s">
        <v>195</v>
      </c>
      <c r="E40" s="83">
        <v>1</v>
      </c>
      <c r="F40" s="29"/>
      <c r="G40" s="29"/>
      <c r="H40" s="29"/>
      <c r="I40" s="29"/>
      <c r="J40" s="29"/>
      <c r="K40" s="29">
        <f t="shared" si="6"/>
        <v>0</v>
      </c>
      <c r="L40" s="29">
        <f t="shared" si="7"/>
        <v>0</v>
      </c>
      <c r="M40" s="29">
        <f t="shared" si="8"/>
        <v>0</v>
      </c>
      <c r="N40" s="29">
        <f t="shared" si="9"/>
        <v>0</v>
      </c>
      <c r="O40" s="29">
        <f t="shared" si="10"/>
        <v>0</v>
      </c>
      <c r="P40" s="76">
        <f t="shared" si="11"/>
        <v>0</v>
      </c>
    </row>
    <row r="41" spans="1:16">
      <c r="A41" s="22">
        <v>24</v>
      </c>
      <c r="B41" s="50"/>
      <c r="C41" s="25" t="s">
        <v>300</v>
      </c>
      <c r="D41" s="87" t="s">
        <v>23</v>
      </c>
      <c r="E41" s="83">
        <v>1</v>
      </c>
      <c r="F41" s="29"/>
      <c r="G41" s="29"/>
      <c r="H41" s="29"/>
      <c r="I41" s="29"/>
      <c r="J41" s="29"/>
      <c r="K41" s="29">
        <f t="shared" si="6"/>
        <v>0</v>
      </c>
      <c r="L41" s="29">
        <f t="shared" si="7"/>
        <v>0</v>
      </c>
      <c r="M41" s="29">
        <f t="shared" si="8"/>
        <v>0</v>
      </c>
      <c r="N41" s="29">
        <f t="shared" si="9"/>
        <v>0</v>
      </c>
      <c r="O41" s="29">
        <f t="shared" si="10"/>
        <v>0</v>
      </c>
      <c r="P41" s="76">
        <f t="shared" si="11"/>
        <v>0</v>
      </c>
    </row>
    <row r="42" spans="1:16">
      <c r="A42" s="22">
        <v>25</v>
      </c>
      <c r="B42" s="50"/>
      <c r="C42" s="25" t="s">
        <v>301</v>
      </c>
      <c r="D42" s="87" t="s">
        <v>23</v>
      </c>
      <c r="E42" s="83">
        <v>1</v>
      </c>
      <c r="F42" s="29"/>
      <c r="G42" s="29"/>
      <c r="H42" s="29"/>
      <c r="I42" s="29"/>
      <c r="J42" s="29"/>
      <c r="K42" s="29">
        <f t="shared" si="6"/>
        <v>0</v>
      </c>
      <c r="L42" s="29">
        <f t="shared" si="7"/>
        <v>0</v>
      </c>
      <c r="M42" s="29">
        <f t="shared" si="8"/>
        <v>0</v>
      </c>
      <c r="N42" s="29">
        <f t="shared" si="9"/>
        <v>0</v>
      </c>
      <c r="O42" s="29">
        <f t="shared" si="10"/>
        <v>0</v>
      </c>
      <c r="P42" s="76">
        <f t="shared" si="11"/>
        <v>0</v>
      </c>
    </row>
    <row r="43" spans="1:16">
      <c r="A43" s="22">
        <v>26</v>
      </c>
      <c r="B43" s="50"/>
      <c r="C43" s="25" t="s">
        <v>302</v>
      </c>
      <c r="D43" s="87" t="s">
        <v>23</v>
      </c>
      <c r="E43" s="83">
        <v>1</v>
      </c>
      <c r="F43" s="29"/>
      <c r="G43" s="29"/>
      <c r="H43" s="29"/>
      <c r="I43" s="29"/>
      <c r="J43" s="29"/>
      <c r="K43" s="29">
        <f t="shared" ref="K43:K76" si="12">SUM(H43:J43)</f>
        <v>0</v>
      </c>
      <c r="L43" s="29">
        <f t="shared" ref="L43:L76" si="13">ROUND(E43*F43,2)</f>
        <v>0</v>
      </c>
      <c r="M43" s="29">
        <f t="shared" ref="M43:M76" si="14">ROUND(E43*H43,2)</f>
        <v>0</v>
      </c>
      <c r="N43" s="29">
        <f t="shared" ref="N43:N76" si="15">ROUND(E43*I43,2)</f>
        <v>0</v>
      </c>
      <c r="O43" s="29">
        <f t="shared" ref="O43:O76" si="16">ROUND(E43*J43,2)</f>
        <v>0</v>
      </c>
      <c r="P43" s="76">
        <f t="shared" ref="P43:P76" si="17">SUM(M43:O43)</f>
        <v>0</v>
      </c>
    </row>
    <row r="44" spans="1:16">
      <c r="A44" s="22">
        <v>27</v>
      </c>
      <c r="B44" s="50"/>
      <c r="C44" s="25" t="s">
        <v>303</v>
      </c>
      <c r="D44" s="87" t="s">
        <v>195</v>
      </c>
      <c r="E44" s="83">
        <v>1</v>
      </c>
      <c r="F44" s="29"/>
      <c r="G44" s="29"/>
      <c r="H44" s="29"/>
      <c r="I44" s="29"/>
      <c r="J44" s="29"/>
      <c r="K44" s="29">
        <f t="shared" si="12"/>
        <v>0</v>
      </c>
      <c r="L44" s="29">
        <f t="shared" si="13"/>
        <v>0</v>
      </c>
      <c r="M44" s="29">
        <f t="shared" si="14"/>
        <v>0</v>
      </c>
      <c r="N44" s="29">
        <f t="shared" si="15"/>
        <v>0</v>
      </c>
      <c r="O44" s="29">
        <f t="shared" si="16"/>
        <v>0</v>
      </c>
      <c r="P44" s="76">
        <f t="shared" si="17"/>
        <v>0</v>
      </c>
    </row>
    <row r="45" spans="1:16">
      <c r="A45" s="22">
        <v>28</v>
      </c>
      <c r="B45" s="50"/>
      <c r="C45" s="25" t="s">
        <v>304</v>
      </c>
      <c r="D45" s="87" t="s">
        <v>24</v>
      </c>
      <c r="E45" s="83">
        <v>63</v>
      </c>
      <c r="F45" s="29"/>
      <c r="G45" s="29"/>
      <c r="H45" s="29"/>
      <c r="I45" s="29"/>
      <c r="J45" s="29"/>
      <c r="K45" s="29">
        <f t="shared" si="12"/>
        <v>0</v>
      </c>
      <c r="L45" s="29">
        <f t="shared" si="13"/>
        <v>0</v>
      </c>
      <c r="M45" s="29">
        <f t="shared" si="14"/>
        <v>0</v>
      </c>
      <c r="N45" s="29">
        <f t="shared" si="15"/>
        <v>0</v>
      </c>
      <c r="O45" s="29">
        <f t="shared" si="16"/>
        <v>0</v>
      </c>
      <c r="P45" s="76">
        <f t="shared" si="17"/>
        <v>0</v>
      </c>
    </row>
    <row r="46" spans="1:16">
      <c r="A46" s="22">
        <v>29</v>
      </c>
      <c r="B46" s="50"/>
      <c r="C46" s="25" t="s">
        <v>352</v>
      </c>
      <c r="D46" s="87" t="s">
        <v>24</v>
      </c>
      <c r="E46" s="83">
        <v>63</v>
      </c>
      <c r="F46" s="29"/>
      <c r="G46" s="29"/>
      <c r="H46" s="29"/>
      <c r="I46" s="29"/>
      <c r="J46" s="29"/>
      <c r="K46" s="29">
        <f t="shared" si="12"/>
        <v>0</v>
      </c>
      <c r="L46" s="29">
        <f t="shared" si="13"/>
        <v>0</v>
      </c>
      <c r="M46" s="29">
        <f t="shared" si="14"/>
        <v>0</v>
      </c>
      <c r="N46" s="29">
        <f t="shared" si="15"/>
        <v>0</v>
      </c>
      <c r="O46" s="29">
        <f t="shared" si="16"/>
        <v>0</v>
      </c>
      <c r="P46" s="76">
        <f t="shared" si="17"/>
        <v>0</v>
      </c>
    </row>
    <row r="47" spans="1:16">
      <c r="A47" s="22">
        <v>30</v>
      </c>
      <c r="B47" s="50"/>
      <c r="C47" s="25" t="s">
        <v>353</v>
      </c>
      <c r="D47" s="87" t="s">
        <v>305</v>
      </c>
      <c r="E47" s="83">
        <v>55</v>
      </c>
      <c r="F47" s="29"/>
      <c r="G47" s="29"/>
      <c r="H47" s="29"/>
      <c r="I47" s="29"/>
      <c r="J47" s="29"/>
      <c r="K47" s="29">
        <f t="shared" si="12"/>
        <v>0</v>
      </c>
      <c r="L47" s="29">
        <f t="shared" si="13"/>
        <v>0</v>
      </c>
      <c r="M47" s="29">
        <f t="shared" si="14"/>
        <v>0</v>
      </c>
      <c r="N47" s="29">
        <f t="shared" si="15"/>
        <v>0</v>
      </c>
      <c r="O47" s="29">
        <f t="shared" si="16"/>
        <v>0</v>
      </c>
      <c r="P47" s="76">
        <f t="shared" si="17"/>
        <v>0</v>
      </c>
    </row>
    <row r="48" spans="1:16">
      <c r="A48" s="22">
        <v>31</v>
      </c>
      <c r="B48" s="50"/>
      <c r="C48" s="25" t="s">
        <v>354</v>
      </c>
      <c r="D48" s="87" t="s">
        <v>305</v>
      </c>
      <c r="E48" s="83">
        <v>34</v>
      </c>
      <c r="F48" s="29"/>
      <c r="G48" s="29"/>
      <c r="H48" s="29"/>
      <c r="I48" s="29"/>
      <c r="J48" s="29"/>
      <c r="K48" s="29">
        <f t="shared" si="12"/>
        <v>0</v>
      </c>
      <c r="L48" s="29">
        <f t="shared" si="13"/>
        <v>0</v>
      </c>
      <c r="M48" s="29">
        <f t="shared" si="14"/>
        <v>0</v>
      </c>
      <c r="N48" s="29">
        <f t="shared" si="15"/>
        <v>0</v>
      </c>
      <c r="O48" s="29">
        <f t="shared" si="16"/>
        <v>0</v>
      </c>
      <c r="P48" s="76">
        <f t="shared" si="17"/>
        <v>0</v>
      </c>
    </row>
    <row r="49" spans="1:16">
      <c r="A49" s="22">
        <v>32</v>
      </c>
      <c r="B49" s="50"/>
      <c r="C49" s="25" t="s">
        <v>355</v>
      </c>
      <c r="D49" s="87" t="s">
        <v>305</v>
      </c>
      <c r="E49" s="83">
        <v>43</v>
      </c>
      <c r="F49" s="29"/>
      <c r="G49" s="29"/>
      <c r="H49" s="29"/>
      <c r="I49" s="29"/>
      <c r="J49" s="29"/>
      <c r="K49" s="29">
        <f t="shared" si="12"/>
        <v>0</v>
      </c>
      <c r="L49" s="29">
        <f t="shared" si="13"/>
        <v>0</v>
      </c>
      <c r="M49" s="29">
        <f t="shared" si="14"/>
        <v>0</v>
      </c>
      <c r="N49" s="29">
        <f t="shared" si="15"/>
        <v>0</v>
      </c>
      <c r="O49" s="29">
        <f t="shared" si="16"/>
        <v>0</v>
      </c>
      <c r="P49" s="76">
        <f t="shared" si="17"/>
        <v>0</v>
      </c>
    </row>
    <row r="50" spans="1:16">
      <c r="A50" s="22">
        <v>33</v>
      </c>
      <c r="B50" s="50"/>
      <c r="C50" s="25" t="s">
        <v>356</v>
      </c>
      <c r="D50" s="87" t="s">
        <v>305</v>
      </c>
      <c r="E50" s="83">
        <v>195</v>
      </c>
      <c r="F50" s="29"/>
      <c r="G50" s="29"/>
      <c r="H50" s="29"/>
      <c r="I50" s="29"/>
      <c r="J50" s="29"/>
      <c r="K50" s="29">
        <f t="shared" si="12"/>
        <v>0</v>
      </c>
      <c r="L50" s="29">
        <f t="shared" si="13"/>
        <v>0</v>
      </c>
      <c r="M50" s="29">
        <f t="shared" si="14"/>
        <v>0</v>
      </c>
      <c r="N50" s="29">
        <f t="shared" si="15"/>
        <v>0</v>
      </c>
      <c r="O50" s="29">
        <f t="shared" si="16"/>
        <v>0</v>
      </c>
      <c r="P50" s="76">
        <f t="shared" si="17"/>
        <v>0</v>
      </c>
    </row>
    <row r="51" spans="1:16">
      <c r="A51" s="22">
        <v>34</v>
      </c>
      <c r="B51" s="50"/>
      <c r="C51" s="25" t="s">
        <v>357</v>
      </c>
      <c r="D51" s="87" t="s">
        <v>305</v>
      </c>
      <c r="E51" s="83">
        <v>166</v>
      </c>
      <c r="F51" s="29"/>
      <c r="G51" s="29"/>
      <c r="H51" s="29"/>
      <c r="I51" s="29"/>
      <c r="J51" s="29"/>
      <c r="K51" s="29">
        <f t="shared" si="12"/>
        <v>0</v>
      </c>
      <c r="L51" s="29">
        <f t="shared" si="13"/>
        <v>0</v>
      </c>
      <c r="M51" s="29">
        <f t="shared" si="14"/>
        <v>0</v>
      </c>
      <c r="N51" s="29">
        <f t="shared" si="15"/>
        <v>0</v>
      </c>
      <c r="O51" s="29">
        <f t="shared" si="16"/>
        <v>0</v>
      </c>
      <c r="P51" s="76">
        <f t="shared" si="17"/>
        <v>0</v>
      </c>
    </row>
    <row r="52" spans="1:16">
      <c r="A52" s="22">
        <v>35</v>
      </c>
      <c r="B52" s="50"/>
      <c r="C52" s="25" t="s">
        <v>358</v>
      </c>
      <c r="D52" s="87" t="s">
        <v>305</v>
      </c>
      <c r="E52" s="83">
        <v>26</v>
      </c>
      <c r="F52" s="29"/>
      <c r="G52" s="29"/>
      <c r="H52" s="29"/>
      <c r="I52" s="29"/>
      <c r="J52" s="29"/>
      <c r="K52" s="29">
        <f t="shared" si="12"/>
        <v>0</v>
      </c>
      <c r="L52" s="29">
        <f t="shared" si="13"/>
        <v>0</v>
      </c>
      <c r="M52" s="29">
        <f t="shared" si="14"/>
        <v>0</v>
      </c>
      <c r="N52" s="29">
        <f t="shared" si="15"/>
        <v>0</v>
      </c>
      <c r="O52" s="29">
        <f t="shared" si="16"/>
        <v>0</v>
      </c>
      <c r="P52" s="76">
        <f t="shared" si="17"/>
        <v>0</v>
      </c>
    </row>
    <row r="53" spans="1:16">
      <c r="A53" s="22">
        <v>36</v>
      </c>
      <c r="B53" s="50"/>
      <c r="C53" s="25" t="s">
        <v>359</v>
      </c>
      <c r="D53" s="87" t="s">
        <v>24</v>
      </c>
      <c r="E53" s="83">
        <v>1629</v>
      </c>
      <c r="F53" s="29"/>
      <c r="G53" s="29"/>
      <c r="H53" s="29"/>
      <c r="I53" s="29"/>
      <c r="J53" s="29"/>
      <c r="K53" s="29">
        <f t="shared" si="12"/>
        <v>0</v>
      </c>
      <c r="L53" s="29">
        <f t="shared" si="13"/>
        <v>0</v>
      </c>
      <c r="M53" s="29">
        <f t="shared" si="14"/>
        <v>0</v>
      </c>
      <c r="N53" s="29">
        <f t="shared" si="15"/>
        <v>0</v>
      </c>
      <c r="O53" s="29">
        <f t="shared" si="16"/>
        <v>0</v>
      </c>
      <c r="P53" s="76">
        <f t="shared" si="17"/>
        <v>0</v>
      </c>
    </row>
    <row r="54" spans="1:16">
      <c r="A54" s="22">
        <v>37</v>
      </c>
      <c r="B54" s="50"/>
      <c r="C54" s="25" t="s">
        <v>360</v>
      </c>
      <c r="D54" s="87" t="s">
        <v>24</v>
      </c>
      <c r="E54" s="83">
        <v>560</v>
      </c>
      <c r="F54" s="29"/>
      <c r="G54" s="29"/>
      <c r="H54" s="29"/>
      <c r="I54" s="29"/>
      <c r="J54" s="29"/>
      <c r="K54" s="29">
        <f t="shared" si="12"/>
        <v>0</v>
      </c>
      <c r="L54" s="29">
        <f t="shared" si="13"/>
        <v>0</v>
      </c>
      <c r="M54" s="29">
        <f t="shared" si="14"/>
        <v>0</v>
      </c>
      <c r="N54" s="29">
        <f t="shared" si="15"/>
        <v>0</v>
      </c>
      <c r="O54" s="29">
        <f t="shared" si="16"/>
        <v>0</v>
      </c>
      <c r="P54" s="76">
        <f t="shared" si="17"/>
        <v>0</v>
      </c>
    </row>
    <row r="55" spans="1:16" ht="25.5">
      <c r="A55" s="22">
        <v>38</v>
      </c>
      <c r="B55" s="50"/>
      <c r="C55" s="25" t="s">
        <v>361</v>
      </c>
      <c r="D55" s="87" t="s">
        <v>24</v>
      </c>
      <c r="E55" s="83">
        <v>50</v>
      </c>
      <c r="F55" s="29"/>
      <c r="G55" s="29"/>
      <c r="H55" s="29"/>
      <c r="I55" s="29"/>
      <c r="J55" s="29"/>
      <c r="K55" s="29">
        <f t="shared" si="12"/>
        <v>0</v>
      </c>
      <c r="L55" s="29">
        <f t="shared" si="13"/>
        <v>0</v>
      </c>
      <c r="M55" s="29">
        <f t="shared" si="14"/>
        <v>0</v>
      </c>
      <c r="N55" s="29">
        <f t="shared" si="15"/>
        <v>0</v>
      </c>
      <c r="O55" s="29">
        <f t="shared" si="16"/>
        <v>0</v>
      </c>
      <c r="P55" s="76">
        <f t="shared" si="17"/>
        <v>0</v>
      </c>
    </row>
    <row r="56" spans="1:16">
      <c r="A56" s="22">
        <v>39</v>
      </c>
      <c r="B56" s="50"/>
      <c r="C56" s="25" t="s">
        <v>362</v>
      </c>
      <c r="D56" s="87" t="s">
        <v>24</v>
      </c>
      <c r="E56" s="83">
        <v>325</v>
      </c>
      <c r="F56" s="29"/>
      <c r="G56" s="29"/>
      <c r="H56" s="29"/>
      <c r="I56" s="29"/>
      <c r="J56" s="29"/>
      <c r="K56" s="29">
        <f t="shared" si="12"/>
        <v>0</v>
      </c>
      <c r="L56" s="29">
        <f t="shared" si="13"/>
        <v>0</v>
      </c>
      <c r="M56" s="29">
        <f t="shared" si="14"/>
        <v>0</v>
      </c>
      <c r="N56" s="29">
        <f t="shared" si="15"/>
        <v>0</v>
      </c>
      <c r="O56" s="29">
        <f t="shared" si="16"/>
        <v>0</v>
      </c>
      <c r="P56" s="76">
        <f t="shared" si="17"/>
        <v>0</v>
      </c>
    </row>
    <row r="57" spans="1:16">
      <c r="A57" s="22">
        <v>40</v>
      </c>
      <c r="B57" s="50"/>
      <c r="C57" s="25" t="s">
        <v>363</v>
      </c>
      <c r="D57" s="87" t="s">
        <v>23</v>
      </c>
      <c r="E57" s="83">
        <v>14</v>
      </c>
      <c r="F57" s="29"/>
      <c r="G57" s="29"/>
      <c r="H57" s="29"/>
      <c r="I57" s="29"/>
      <c r="J57" s="29"/>
      <c r="K57" s="29">
        <f t="shared" si="12"/>
        <v>0</v>
      </c>
      <c r="L57" s="29">
        <f t="shared" si="13"/>
        <v>0</v>
      </c>
      <c r="M57" s="29">
        <f t="shared" si="14"/>
        <v>0</v>
      </c>
      <c r="N57" s="29">
        <f t="shared" si="15"/>
        <v>0</v>
      </c>
      <c r="O57" s="29">
        <f t="shared" si="16"/>
        <v>0</v>
      </c>
      <c r="P57" s="76">
        <f t="shared" si="17"/>
        <v>0</v>
      </c>
    </row>
    <row r="58" spans="1:16">
      <c r="A58" s="22">
        <v>41</v>
      </c>
      <c r="B58" s="50"/>
      <c r="C58" s="25" t="s">
        <v>364</v>
      </c>
      <c r="D58" s="87" t="s">
        <v>23</v>
      </c>
      <c r="E58" s="83">
        <v>2</v>
      </c>
      <c r="F58" s="29"/>
      <c r="G58" s="29"/>
      <c r="H58" s="29"/>
      <c r="I58" s="29"/>
      <c r="J58" s="29"/>
      <c r="K58" s="29">
        <f t="shared" si="12"/>
        <v>0</v>
      </c>
      <c r="L58" s="29">
        <f t="shared" si="13"/>
        <v>0</v>
      </c>
      <c r="M58" s="29">
        <f t="shared" si="14"/>
        <v>0</v>
      </c>
      <c r="N58" s="29">
        <f t="shared" si="15"/>
        <v>0</v>
      </c>
      <c r="O58" s="29">
        <f t="shared" si="16"/>
        <v>0</v>
      </c>
      <c r="P58" s="76">
        <f t="shared" si="17"/>
        <v>0</v>
      </c>
    </row>
    <row r="59" spans="1:16" ht="25.5">
      <c r="A59" s="22">
        <v>42</v>
      </c>
      <c r="B59" s="50"/>
      <c r="C59" s="25" t="s">
        <v>365</v>
      </c>
      <c r="D59" s="87" t="s">
        <v>195</v>
      </c>
      <c r="E59" s="83">
        <v>4</v>
      </c>
      <c r="F59" s="29"/>
      <c r="G59" s="29"/>
      <c r="H59" s="29"/>
      <c r="I59" s="29"/>
      <c r="J59" s="29"/>
      <c r="K59" s="29">
        <f t="shared" si="12"/>
        <v>0</v>
      </c>
      <c r="L59" s="29">
        <f t="shared" si="13"/>
        <v>0</v>
      </c>
      <c r="M59" s="29">
        <f t="shared" si="14"/>
        <v>0</v>
      </c>
      <c r="N59" s="29">
        <f t="shared" si="15"/>
        <v>0</v>
      </c>
      <c r="O59" s="29">
        <f t="shared" si="16"/>
        <v>0</v>
      </c>
      <c r="P59" s="76">
        <f t="shared" si="17"/>
        <v>0</v>
      </c>
    </row>
    <row r="60" spans="1:16">
      <c r="A60" s="22">
        <v>43</v>
      </c>
      <c r="B60" s="50"/>
      <c r="C60" s="25" t="s">
        <v>366</v>
      </c>
      <c r="D60" s="87" t="s">
        <v>23</v>
      </c>
      <c r="E60" s="83">
        <v>15</v>
      </c>
      <c r="F60" s="29"/>
      <c r="G60" s="29"/>
      <c r="H60" s="29"/>
      <c r="I60" s="29"/>
      <c r="J60" s="29"/>
      <c r="K60" s="29">
        <f t="shared" si="12"/>
        <v>0</v>
      </c>
      <c r="L60" s="29">
        <f t="shared" si="13"/>
        <v>0</v>
      </c>
      <c r="M60" s="29">
        <f t="shared" si="14"/>
        <v>0</v>
      </c>
      <c r="N60" s="29">
        <f t="shared" si="15"/>
        <v>0</v>
      </c>
      <c r="O60" s="29">
        <f t="shared" si="16"/>
        <v>0</v>
      </c>
      <c r="P60" s="76">
        <f t="shared" si="17"/>
        <v>0</v>
      </c>
    </row>
    <row r="61" spans="1:16">
      <c r="A61" s="22">
        <v>44</v>
      </c>
      <c r="B61" s="50"/>
      <c r="C61" s="25" t="s">
        <v>367</v>
      </c>
      <c r="D61" s="87" t="s">
        <v>23</v>
      </c>
      <c r="E61" s="83">
        <v>22</v>
      </c>
      <c r="F61" s="29"/>
      <c r="G61" s="29"/>
      <c r="H61" s="29"/>
      <c r="I61" s="29"/>
      <c r="J61" s="29"/>
      <c r="K61" s="29">
        <f t="shared" si="12"/>
        <v>0</v>
      </c>
      <c r="L61" s="29">
        <f t="shared" si="13"/>
        <v>0</v>
      </c>
      <c r="M61" s="29">
        <f t="shared" si="14"/>
        <v>0</v>
      </c>
      <c r="N61" s="29">
        <f t="shared" si="15"/>
        <v>0</v>
      </c>
      <c r="O61" s="29">
        <f t="shared" si="16"/>
        <v>0</v>
      </c>
      <c r="P61" s="76">
        <f t="shared" si="17"/>
        <v>0</v>
      </c>
    </row>
    <row r="62" spans="1:16" ht="25.5">
      <c r="A62" s="22">
        <v>45</v>
      </c>
      <c r="B62" s="50"/>
      <c r="C62" s="25" t="s">
        <v>368</v>
      </c>
      <c r="D62" s="87" t="s">
        <v>195</v>
      </c>
      <c r="E62" s="83">
        <v>1</v>
      </c>
      <c r="F62" s="29"/>
      <c r="G62" s="29"/>
      <c r="H62" s="29"/>
      <c r="I62" s="29"/>
      <c r="J62" s="29"/>
      <c r="K62" s="29">
        <f t="shared" si="12"/>
        <v>0</v>
      </c>
      <c r="L62" s="29">
        <f t="shared" si="13"/>
        <v>0</v>
      </c>
      <c r="M62" s="29">
        <f t="shared" si="14"/>
        <v>0</v>
      </c>
      <c r="N62" s="29">
        <f t="shared" si="15"/>
        <v>0</v>
      </c>
      <c r="O62" s="29">
        <f t="shared" si="16"/>
        <v>0</v>
      </c>
      <c r="P62" s="76">
        <f t="shared" si="17"/>
        <v>0</v>
      </c>
    </row>
    <row r="63" spans="1:16" ht="25.5">
      <c r="A63" s="22">
        <v>46</v>
      </c>
      <c r="B63" s="50"/>
      <c r="C63" s="25" t="s">
        <v>369</v>
      </c>
      <c r="D63" s="87" t="s">
        <v>294</v>
      </c>
      <c r="E63" s="83">
        <v>3</v>
      </c>
      <c r="F63" s="29"/>
      <c r="G63" s="29"/>
      <c r="H63" s="29"/>
      <c r="I63" s="29"/>
      <c r="J63" s="29"/>
      <c r="K63" s="29">
        <f t="shared" si="12"/>
        <v>0</v>
      </c>
      <c r="L63" s="29">
        <f t="shared" si="13"/>
        <v>0</v>
      </c>
      <c r="M63" s="29">
        <f t="shared" si="14"/>
        <v>0</v>
      </c>
      <c r="N63" s="29">
        <f t="shared" si="15"/>
        <v>0</v>
      </c>
      <c r="O63" s="29">
        <f t="shared" si="16"/>
        <v>0</v>
      </c>
      <c r="P63" s="76">
        <f t="shared" si="17"/>
        <v>0</v>
      </c>
    </row>
    <row r="64" spans="1:16" ht="25.5">
      <c r="A64" s="22">
        <v>47</v>
      </c>
      <c r="B64" s="50"/>
      <c r="C64" s="25" t="s">
        <v>370</v>
      </c>
      <c r="D64" s="87" t="s">
        <v>23</v>
      </c>
      <c r="E64" s="83">
        <v>88</v>
      </c>
      <c r="F64" s="29"/>
      <c r="G64" s="29"/>
      <c r="H64" s="29"/>
      <c r="I64" s="29"/>
      <c r="J64" s="29"/>
      <c r="K64" s="29">
        <f t="shared" si="12"/>
        <v>0</v>
      </c>
      <c r="L64" s="29">
        <f t="shared" si="13"/>
        <v>0</v>
      </c>
      <c r="M64" s="29">
        <f t="shared" si="14"/>
        <v>0</v>
      </c>
      <c r="N64" s="29">
        <f t="shared" si="15"/>
        <v>0</v>
      </c>
      <c r="O64" s="29">
        <f t="shared" si="16"/>
        <v>0</v>
      </c>
      <c r="P64" s="76">
        <f t="shared" si="17"/>
        <v>0</v>
      </c>
    </row>
    <row r="65" spans="1:16" ht="25.5">
      <c r="A65" s="22">
        <v>48</v>
      </c>
      <c r="B65" s="50"/>
      <c r="C65" s="25" t="s">
        <v>371</v>
      </c>
      <c r="D65" s="87" t="s">
        <v>24</v>
      </c>
      <c r="E65" s="83">
        <v>6</v>
      </c>
      <c r="F65" s="29"/>
      <c r="G65" s="29"/>
      <c r="H65" s="29"/>
      <c r="I65" s="29"/>
      <c r="J65" s="29"/>
      <c r="K65" s="29">
        <f t="shared" si="12"/>
        <v>0</v>
      </c>
      <c r="L65" s="29">
        <f t="shared" si="13"/>
        <v>0</v>
      </c>
      <c r="M65" s="29">
        <f t="shared" si="14"/>
        <v>0</v>
      </c>
      <c r="N65" s="29">
        <f t="shared" si="15"/>
        <v>0</v>
      </c>
      <c r="O65" s="29">
        <f t="shared" si="16"/>
        <v>0</v>
      </c>
      <c r="P65" s="76">
        <f t="shared" si="17"/>
        <v>0</v>
      </c>
    </row>
    <row r="66" spans="1:16" ht="25.5">
      <c r="A66" s="22">
        <v>49</v>
      </c>
      <c r="B66" s="50"/>
      <c r="C66" s="25" t="s">
        <v>457</v>
      </c>
      <c r="D66" s="87" t="s">
        <v>23</v>
      </c>
      <c r="E66" s="83">
        <v>7</v>
      </c>
      <c r="F66" s="29"/>
      <c r="G66" s="29"/>
      <c r="H66" s="29"/>
      <c r="I66" s="29"/>
      <c r="J66" s="29"/>
      <c r="K66" s="29">
        <f t="shared" si="12"/>
        <v>0</v>
      </c>
      <c r="L66" s="29">
        <f t="shared" si="13"/>
        <v>0</v>
      </c>
      <c r="M66" s="29">
        <f t="shared" si="14"/>
        <v>0</v>
      </c>
      <c r="N66" s="29">
        <f t="shared" si="15"/>
        <v>0</v>
      </c>
      <c r="O66" s="29">
        <f t="shared" si="16"/>
        <v>0</v>
      </c>
      <c r="P66" s="76">
        <f t="shared" si="17"/>
        <v>0</v>
      </c>
    </row>
    <row r="67" spans="1:16" ht="25.5">
      <c r="A67" s="22">
        <v>50</v>
      </c>
      <c r="B67" s="50"/>
      <c r="C67" s="25" t="s">
        <v>458</v>
      </c>
      <c r="D67" s="87" t="s">
        <v>23</v>
      </c>
      <c r="E67" s="83">
        <v>11</v>
      </c>
      <c r="F67" s="29"/>
      <c r="G67" s="29"/>
      <c r="H67" s="29"/>
      <c r="I67" s="29"/>
      <c r="J67" s="29"/>
      <c r="K67" s="29">
        <f t="shared" si="12"/>
        <v>0</v>
      </c>
      <c r="L67" s="29">
        <f t="shared" si="13"/>
        <v>0</v>
      </c>
      <c r="M67" s="29">
        <f t="shared" si="14"/>
        <v>0</v>
      </c>
      <c r="N67" s="29">
        <f t="shared" si="15"/>
        <v>0</v>
      </c>
      <c r="O67" s="29">
        <f t="shared" si="16"/>
        <v>0</v>
      </c>
      <c r="P67" s="76">
        <f t="shared" si="17"/>
        <v>0</v>
      </c>
    </row>
    <row r="68" spans="1:16">
      <c r="A68" s="22">
        <v>51</v>
      </c>
      <c r="B68" s="50"/>
      <c r="C68" s="25" t="s">
        <v>372</v>
      </c>
      <c r="D68" s="87" t="s">
        <v>24</v>
      </c>
      <c r="E68" s="83">
        <v>40</v>
      </c>
      <c r="F68" s="29"/>
      <c r="G68" s="29"/>
      <c r="H68" s="29"/>
      <c r="I68" s="29"/>
      <c r="J68" s="29"/>
      <c r="K68" s="29">
        <f t="shared" si="12"/>
        <v>0</v>
      </c>
      <c r="L68" s="29">
        <f t="shared" si="13"/>
        <v>0</v>
      </c>
      <c r="M68" s="29">
        <f t="shared" si="14"/>
        <v>0</v>
      </c>
      <c r="N68" s="29">
        <f t="shared" si="15"/>
        <v>0</v>
      </c>
      <c r="O68" s="29">
        <f t="shared" si="16"/>
        <v>0</v>
      </c>
      <c r="P68" s="76">
        <f t="shared" si="17"/>
        <v>0</v>
      </c>
    </row>
    <row r="69" spans="1:16">
      <c r="A69" s="22">
        <v>52</v>
      </c>
      <c r="B69" s="50"/>
      <c r="C69" s="25" t="s">
        <v>373</v>
      </c>
      <c r="D69" s="87" t="s">
        <v>24</v>
      </c>
      <c r="E69" s="83">
        <v>350</v>
      </c>
      <c r="F69" s="29"/>
      <c r="G69" s="29"/>
      <c r="H69" s="29"/>
      <c r="I69" s="29"/>
      <c r="J69" s="29"/>
      <c r="K69" s="29">
        <f t="shared" si="12"/>
        <v>0</v>
      </c>
      <c r="L69" s="29">
        <f t="shared" si="13"/>
        <v>0</v>
      </c>
      <c r="M69" s="29">
        <f t="shared" si="14"/>
        <v>0</v>
      </c>
      <c r="N69" s="29">
        <f t="shared" si="15"/>
        <v>0</v>
      </c>
      <c r="O69" s="29">
        <f t="shared" si="16"/>
        <v>0</v>
      </c>
      <c r="P69" s="76">
        <f t="shared" si="17"/>
        <v>0</v>
      </c>
    </row>
    <row r="70" spans="1:16">
      <c r="A70" s="22">
        <v>53</v>
      </c>
      <c r="B70" s="50"/>
      <c r="C70" s="25" t="s">
        <v>374</v>
      </c>
      <c r="D70" s="87" t="s">
        <v>24</v>
      </c>
      <c r="E70" s="83">
        <v>1600</v>
      </c>
      <c r="F70" s="29"/>
      <c r="G70" s="29"/>
      <c r="H70" s="29"/>
      <c r="I70" s="29"/>
      <c r="J70" s="29"/>
      <c r="K70" s="29">
        <f t="shared" si="12"/>
        <v>0</v>
      </c>
      <c r="L70" s="29">
        <f t="shared" si="13"/>
        <v>0</v>
      </c>
      <c r="M70" s="29">
        <f t="shared" si="14"/>
        <v>0</v>
      </c>
      <c r="N70" s="29">
        <f t="shared" si="15"/>
        <v>0</v>
      </c>
      <c r="O70" s="29">
        <f t="shared" si="16"/>
        <v>0</v>
      </c>
      <c r="P70" s="76">
        <f t="shared" si="17"/>
        <v>0</v>
      </c>
    </row>
    <row r="71" spans="1:16">
      <c r="A71" s="22">
        <v>54</v>
      </c>
      <c r="B71" s="50"/>
      <c r="C71" s="25" t="s">
        <v>375</v>
      </c>
      <c r="D71" s="87" t="s">
        <v>24</v>
      </c>
      <c r="E71" s="83">
        <v>600</v>
      </c>
      <c r="F71" s="29"/>
      <c r="G71" s="29"/>
      <c r="H71" s="29"/>
      <c r="I71" s="29"/>
      <c r="J71" s="29"/>
      <c r="K71" s="29">
        <f t="shared" si="12"/>
        <v>0</v>
      </c>
      <c r="L71" s="29">
        <f t="shared" si="13"/>
        <v>0</v>
      </c>
      <c r="M71" s="29">
        <f t="shared" si="14"/>
        <v>0</v>
      </c>
      <c r="N71" s="29">
        <f t="shared" si="15"/>
        <v>0</v>
      </c>
      <c r="O71" s="29">
        <f t="shared" si="16"/>
        <v>0</v>
      </c>
      <c r="P71" s="76">
        <f t="shared" si="17"/>
        <v>0</v>
      </c>
    </row>
    <row r="72" spans="1:16">
      <c r="A72" s="22">
        <v>55</v>
      </c>
      <c r="B72" s="50"/>
      <c r="C72" s="25" t="s">
        <v>376</v>
      </c>
      <c r="D72" s="87" t="s">
        <v>24</v>
      </c>
      <c r="E72" s="83">
        <v>380</v>
      </c>
      <c r="F72" s="29"/>
      <c r="G72" s="29"/>
      <c r="H72" s="29"/>
      <c r="I72" s="29"/>
      <c r="J72" s="29"/>
      <c r="K72" s="29">
        <f t="shared" si="12"/>
        <v>0</v>
      </c>
      <c r="L72" s="29">
        <f t="shared" si="13"/>
        <v>0</v>
      </c>
      <c r="M72" s="29">
        <f t="shared" si="14"/>
        <v>0</v>
      </c>
      <c r="N72" s="29">
        <f t="shared" si="15"/>
        <v>0</v>
      </c>
      <c r="O72" s="29">
        <f t="shared" si="16"/>
        <v>0</v>
      </c>
      <c r="P72" s="76">
        <f t="shared" si="17"/>
        <v>0</v>
      </c>
    </row>
    <row r="73" spans="1:16">
      <c r="A73" s="22">
        <v>56</v>
      </c>
      <c r="B73" s="50"/>
      <c r="C73" s="25" t="s">
        <v>377</v>
      </c>
      <c r="D73" s="87" t="s">
        <v>24</v>
      </c>
      <c r="E73" s="83">
        <v>500</v>
      </c>
      <c r="F73" s="29"/>
      <c r="G73" s="29"/>
      <c r="H73" s="29"/>
      <c r="I73" s="29"/>
      <c r="J73" s="29"/>
      <c r="K73" s="29">
        <f t="shared" si="12"/>
        <v>0</v>
      </c>
      <c r="L73" s="29">
        <f t="shared" si="13"/>
        <v>0</v>
      </c>
      <c r="M73" s="29">
        <f t="shared" si="14"/>
        <v>0</v>
      </c>
      <c r="N73" s="29">
        <f t="shared" si="15"/>
        <v>0</v>
      </c>
      <c r="O73" s="29">
        <f t="shared" si="16"/>
        <v>0</v>
      </c>
      <c r="P73" s="76">
        <f t="shared" si="17"/>
        <v>0</v>
      </c>
    </row>
    <row r="74" spans="1:16">
      <c r="A74" s="22">
        <v>57</v>
      </c>
      <c r="B74" s="50"/>
      <c r="C74" s="25" t="s">
        <v>375</v>
      </c>
      <c r="D74" s="87" t="s">
        <v>24</v>
      </c>
      <c r="E74" s="83">
        <v>300</v>
      </c>
      <c r="F74" s="29"/>
      <c r="G74" s="29"/>
      <c r="H74" s="29"/>
      <c r="I74" s="29"/>
      <c r="J74" s="29"/>
      <c r="K74" s="29">
        <f t="shared" si="12"/>
        <v>0</v>
      </c>
      <c r="L74" s="29">
        <f t="shared" si="13"/>
        <v>0</v>
      </c>
      <c r="M74" s="29">
        <f t="shared" si="14"/>
        <v>0</v>
      </c>
      <c r="N74" s="29">
        <f t="shared" si="15"/>
        <v>0</v>
      </c>
      <c r="O74" s="29">
        <f t="shared" si="16"/>
        <v>0</v>
      </c>
      <c r="P74" s="76">
        <f t="shared" si="17"/>
        <v>0</v>
      </c>
    </row>
    <row r="75" spans="1:16">
      <c r="A75" s="22">
        <v>58</v>
      </c>
      <c r="B75" s="50"/>
      <c r="C75" s="25" t="s">
        <v>306</v>
      </c>
      <c r="D75" s="87" t="s">
        <v>195</v>
      </c>
      <c r="E75" s="83">
        <v>2</v>
      </c>
      <c r="F75" s="29"/>
      <c r="G75" s="29"/>
      <c r="H75" s="29"/>
      <c r="I75" s="29"/>
      <c r="J75" s="29"/>
      <c r="K75" s="29">
        <f t="shared" si="12"/>
        <v>0</v>
      </c>
      <c r="L75" s="29">
        <f t="shared" si="13"/>
        <v>0</v>
      </c>
      <c r="M75" s="29">
        <f t="shared" si="14"/>
        <v>0</v>
      </c>
      <c r="N75" s="29">
        <f t="shared" si="15"/>
        <v>0</v>
      </c>
      <c r="O75" s="29">
        <f t="shared" si="16"/>
        <v>0</v>
      </c>
      <c r="P75" s="76">
        <f t="shared" si="17"/>
        <v>0</v>
      </c>
    </row>
    <row r="76" spans="1:16">
      <c r="A76" s="22">
        <v>59</v>
      </c>
      <c r="B76" s="50"/>
      <c r="C76" s="25" t="s">
        <v>307</v>
      </c>
      <c r="D76" s="87" t="s">
        <v>24</v>
      </c>
      <c r="E76" s="83">
        <v>30</v>
      </c>
      <c r="F76" s="29"/>
      <c r="G76" s="29"/>
      <c r="H76" s="29"/>
      <c r="I76" s="29"/>
      <c r="J76" s="29"/>
      <c r="K76" s="29">
        <f t="shared" si="12"/>
        <v>0</v>
      </c>
      <c r="L76" s="29">
        <f t="shared" si="13"/>
        <v>0</v>
      </c>
      <c r="M76" s="29">
        <f t="shared" si="14"/>
        <v>0</v>
      </c>
      <c r="N76" s="29">
        <f t="shared" si="15"/>
        <v>0</v>
      </c>
      <c r="O76" s="29">
        <f t="shared" si="16"/>
        <v>0</v>
      </c>
      <c r="P76" s="76">
        <f t="shared" si="17"/>
        <v>0</v>
      </c>
    </row>
    <row r="77" spans="1:16" ht="15.75" thickBot="1">
      <c r="A77" s="51"/>
      <c r="B77" s="78"/>
      <c r="C77" s="52"/>
      <c r="D77" s="53"/>
      <c r="E77" s="54"/>
      <c r="F77" s="55"/>
      <c r="G77" s="55"/>
      <c r="H77" s="55"/>
      <c r="I77" s="55"/>
      <c r="J77" s="55"/>
      <c r="K77" s="55"/>
      <c r="L77" s="55"/>
      <c r="M77" s="55"/>
      <c r="N77" s="55"/>
      <c r="O77" s="55"/>
      <c r="P77" s="79"/>
    </row>
    <row r="78" spans="1:16" ht="15.75" thickBot="1">
      <c r="A78" s="86"/>
      <c r="B78" s="189" t="s">
        <v>87</v>
      </c>
      <c r="C78" s="190"/>
      <c r="D78" s="190"/>
      <c r="E78" s="190"/>
      <c r="F78" s="190"/>
      <c r="G78" s="190"/>
      <c r="H78" s="190"/>
      <c r="I78" s="190"/>
      <c r="J78" s="190"/>
      <c r="K78" s="191"/>
      <c r="L78" s="47">
        <f>SUM(L17:L76)</f>
        <v>0</v>
      </c>
      <c r="M78" s="48">
        <f>SUM(M17:M76)</f>
        <v>0</v>
      </c>
      <c r="N78" s="48">
        <f>SUM(N17:N76)</f>
        <v>0</v>
      </c>
      <c r="O78" s="48">
        <f>SUM(O17:O76)</f>
        <v>0</v>
      </c>
      <c r="P78" s="49">
        <f>SUM(P17:P76)</f>
        <v>0</v>
      </c>
    </row>
    <row r="79" spans="1:16">
      <c r="A79" s="3"/>
      <c r="B79" s="3"/>
      <c r="C79" s="3"/>
      <c r="D79" s="3"/>
      <c r="E79" s="3"/>
      <c r="F79" s="3"/>
      <c r="G79" s="3"/>
      <c r="H79" s="3"/>
      <c r="I79" s="3"/>
      <c r="J79" s="3"/>
      <c r="K79" s="3"/>
      <c r="L79" s="3"/>
      <c r="M79" s="3"/>
      <c r="N79" s="3"/>
      <c r="O79" s="3"/>
      <c r="P79" s="3"/>
    </row>
    <row r="80" spans="1:16">
      <c r="A80" s="1"/>
      <c r="B80" s="1"/>
      <c r="C80" s="2"/>
      <c r="D80" s="2"/>
      <c r="E80" s="2"/>
      <c r="F80" s="1"/>
      <c r="G80" s="1"/>
      <c r="H80" s="1"/>
      <c r="I80" s="1"/>
      <c r="J80" s="1"/>
      <c r="K80" s="1"/>
      <c r="L80" s="1"/>
      <c r="M80" s="1"/>
      <c r="N80" s="1"/>
      <c r="O80" s="1"/>
      <c r="P80" s="1"/>
    </row>
    <row r="81" spans="1:5" s="82" customFormat="1" ht="14.25">
      <c r="A81" s="80" t="s">
        <v>32</v>
      </c>
      <c r="B81" s="192" t="str">
        <f>Koptame!B21</f>
        <v>Olga Osadčuka</v>
      </c>
      <c r="C81" s="192"/>
      <c r="D81" s="81"/>
      <c r="E81" s="81"/>
    </row>
    <row r="82" spans="1:5" s="82" customFormat="1" ht="14.25">
      <c r="A82" s="80"/>
      <c r="B82" s="188" t="s">
        <v>26</v>
      </c>
      <c r="C82" s="188"/>
      <c r="D82" s="188"/>
      <c r="E82" s="188"/>
    </row>
    <row r="83" spans="1:5" s="82" customFormat="1" ht="14.25">
      <c r="A83" s="80" t="str">
        <f>Koptame!A23</f>
        <v>Tāme sastādīta 2021.gada 11. aprīlī</v>
      </c>
      <c r="B83" s="80"/>
      <c r="C83" s="80"/>
      <c r="D83" s="80"/>
      <c r="E83" s="80"/>
    </row>
    <row r="84" spans="1:5" s="82" customFormat="1" ht="14.25">
      <c r="A84" s="80"/>
      <c r="B84" s="80"/>
      <c r="C84" s="80"/>
      <c r="D84" s="80"/>
      <c r="E84" s="80"/>
    </row>
    <row r="85" spans="1:5" s="82" customFormat="1" ht="14.25">
      <c r="A85" s="80" t="s">
        <v>33</v>
      </c>
      <c r="B85" s="192" t="str">
        <f>Koptame!B25</f>
        <v>Olga Osadčuka</v>
      </c>
      <c r="C85" s="192"/>
      <c r="D85" s="81"/>
      <c r="E85" s="81"/>
    </row>
    <row r="86" spans="1:5" s="82" customFormat="1" ht="14.25">
      <c r="A86" s="80"/>
      <c r="B86" s="188" t="s">
        <v>26</v>
      </c>
      <c r="C86" s="188"/>
      <c r="D86" s="188"/>
      <c r="E86" s="188"/>
    </row>
    <row r="87" spans="1:5" s="82" customFormat="1" ht="14.25">
      <c r="A87" s="80" t="s">
        <v>34</v>
      </c>
      <c r="B87" s="80"/>
      <c r="C87" s="80" t="str">
        <f>Koptame!B27</f>
        <v>4-02257</v>
      </c>
      <c r="D87" s="80"/>
      <c r="E87" s="80"/>
    </row>
  </sheetData>
  <mergeCells count="29">
    <mergeCell ref="O1:P1"/>
    <mergeCell ref="D2:H2"/>
    <mergeCell ref="C3:N3"/>
    <mergeCell ref="C4:N4"/>
    <mergeCell ref="A6:B6"/>
    <mergeCell ref="C6:N6"/>
    <mergeCell ref="A7:B7"/>
    <mergeCell ref="C7:N7"/>
    <mergeCell ref="A8:B8"/>
    <mergeCell ref="C8:N8"/>
    <mergeCell ref="A9:B9"/>
    <mergeCell ref="C9:N9"/>
    <mergeCell ref="A14:A15"/>
    <mergeCell ref="B14:B15"/>
    <mergeCell ref="C14:C15"/>
    <mergeCell ref="D14:D15"/>
    <mergeCell ref="E14:E15"/>
    <mergeCell ref="A10:B10"/>
    <mergeCell ref="C10:N10"/>
    <mergeCell ref="A11:H11"/>
    <mergeCell ref="I11:J11"/>
    <mergeCell ref="N11:O11"/>
    <mergeCell ref="B86:E86"/>
    <mergeCell ref="F14:K14"/>
    <mergeCell ref="L14:P14"/>
    <mergeCell ref="B78:K78"/>
    <mergeCell ref="B81:C81"/>
    <mergeCell ref="B82:E82"/>
    <mergeCell ref="B85:C85"/>
  </mergeCells>
  <pageMargins left="0.75" right="0.75" top="1" bottom="1" header="0.5" footer="0.5"/>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DB015-AF6E-4475-AF4F-89CCBA21526D}">
  <sheetPr>
    <tabColor rgb="FFFFC000"/>
  </sheetPr>
  <dimension ref="A1:P54"/>
  <sheetViews>
    <sheetView topLeftCell="A17" workbookViewId="0">
      <selection activeCell="I33" sqref="I33"/>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417</v>
      </c>
      <c r="J2" s="1"/>
      <c r="K2" s="1"/>
      <c r="L2" s="1"/>
      <c r="M2" s="1"/>
      <c r="N2" s="1"/>
      <c r="O2" s="1"/>
      <c r="P2" s="1"/>
    </row>
    <row r="3" spans="1:16" ht="15" customHeight="1">
      <c r="A3" s="1"/>
      <c r="B3" s="1"/>
      <c r="C3" s="206" t="s">
        <v>333</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12">
        <f>P45</f>
        <v>0</v>
      </c>
      <c r="L11" s="111" t="s">
        <v>15</v>
      </c>
      <c r="M11" s="46"/>
      <c r="N11" s="200"/>
      <c r="O11" s="201"/>
      <c r="P11" s="111"/>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10" t="s">
        <v>19</v>
      </c>
      <c r="G15" s="110" t="s">
        <v>20</v>
      </c>
      <c r="H15" s="110" t="s">
        <v>36</v>
      </c>
      <c r="I15" s="110" t="s">
        <v>43</v>
      </c>
      <c r="J15" s="110" t="s">
        <v>42</v>
      </c>
      <c r="K15" s="110" t="s">
        <v>8</v>
      </c>
      <c r="L15" s="110" t="s">
        <v>44</v>
      </c>
      <c r="M15" s="110" t="s">
        <v>36</v>
      </c>
      <c r="N15" s="110" t="s">
        <v>43</v>
      </c>
      <c r="O15" s="110"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333</v>
      </c>
      <c r="D17" s="92"/>
      <c r="E17" s="93"/>
      <c r="F17" s="94"/>
      <c r="G17" s="94"/>
      <c r="H17" s="94"/>
      <c r="I17" s="94"/>
      <c r="J17" s="94"/>
      <c r="K17" s="94"/>
      <c r="L17" s="94"/>
      <c r="M17" s="94"/>
      <c r="N17" s="94"/>
      <c r="O17" s="94"/>
      <c r="P17" s="95"/>
    </row>
    <row r="18" spans="1:16" ht="25.5">
      <c r="A18" s="22">
        <v>1</v>
      </c>
      <c r="B18" s="50"/>
      <c r="C18" s="25" t="s">
        <v>308</v>
      </c>
      <c r="D18" s="87" t="s">
        <v>23</v>
      </c>
      <c r="E18" s="83">
        <v>1</v>
      </c>
      <c r="F18" s="29"/>
      <c r="G18" s="29"/>
      <c r="H18" s="29"/>
      <c r="I18" s="29"/>
      <c r="J18" s="29"/>
      <c r="K18" s="29">
        <f>SUM(H18:J18)</f>
        <v>0</v>
      </c>
      <c r="L18" s="29">
        <f>ROUND(E18*F18,2)</f>
        <v>0</v>
      </c>
      <c r="M18" s="29">
        <f>ROUND(E18*H18,2)</f>
        <v>0</v>
      </c>
      <c r="N18" s="29">
        <f>ROUND(E18*I18,2)</f>
        <v>0</v>
      </c>
      <c r="O18" s="29">
        <f>ROUND(E18*J18,2)</f>
        <v>0</v>
      </c>
      <c r="P18" s="76">
        <f>SUM(M18:O18)</f>
        <v>0</v>
      </c>
    </row>
    <row r="19" spans="1:16" ht="25.5">
      <c r="A19" s="22">
        <v>2</v>
      </c>
      <c r="B19" s="50"/>
      <c r="C19" s="25" t="s">
        <v>309</v>
      </c>
      <c r="D19" s="87" t="s">
        <v>23</v>
      </c>
      <c r="E19" s="83">
        <v>20</v>
      </c>
      <c r="F19" s="29"/>
      <c r="G19" s="29"/>
      <c r="H19" s="29"/>
      <c r="I19" s="29"/>
      <c r="J19" s="29"/>
      <c r="K19" s="29">
        <f t="shared" ref="K19:K42" si="0">SUM(H19:J19)</f>
        <v>0</v>
      </c>
      <c r="L19" s="29">
        <f t="shared" ref="L19:L42" si="1">ROUND(E19*F19,2)</f>
        <v>0</v>
      </c>
      <c r="M19" s="29">
        <f t="shared" ref="M19:M42" si="2">ROUND(E19*H19,2)</f>
        <v>0</v>
      </c>
      <c r="N19" s="29">
        <f t="shared" ref="N19:N42" si="3">ROUND(E19*I19,2)</f>
        <v>0</v>
      </c>
      <c r="O19" s="29">
        <f t="shared" ref="O19:O42" si="4">ROUND(E19*J19,2)</f>
        <v>0</v>
      </c>
      <c r="P19" s="76">
        <f t="shared" ref="P19:P42" si="5">SUM(M19:O19)</f>
        <v>0</v>
      </c>
    </row>
    <row r="20" spans="1:16">
      <c r="A20" s="22">
        <v>3</v>
      </c>
      <c r="B20" s="50"/>
      <c r="C20" s="25" t="s">
        <v>310</v>
      </c>
      <c r="D20" s="87" t="s">
        <v>23</v>
      </c>
      <c r="E20" s="83">
        <v>8</v>
      </c>
      <c r="F20" s="29"/>
      <c r="G20" s="29"/>
      <c r="H20" s="29"/>
      <c r="I20" s="29"/>
      <c r="J20" s="29"/>
      <c r="K20" s="29">
        <f t="shared" si="0"/>
        <v>0</v>
      </c>
      <c r="L20" s="29">
        <f t="shared" si="1"/>
        <v>0</v>
      </c>
      <c r="M20" s="29">
        <f t="shared" si="2"/>
        <v>0</v>
      </c>
      <c r="N20" s="29">
        <f t="shared" si="3"/>
        <v>0</v>
      </c>
      <c r="O20" s="29">
        <f t="shared" si="4"/>
        <v>0</v>
      </c>
      <c r="P20" s="76">
        <f t="shared" si="5"/>
        <v>0</v>
      </c>
    </row>
    <row r="21" spans="1:16" s="118" customFormat="1">
      <c r="A21" s="22">
        <v>4</v>
      </c>
      <c r="B21" s="115"/>
      <c r="C21" s="25" t="s">
        <v>311</v>
      </c>
      <c r="D21" s="87" t="s">
        <v>23</v>
      </c>
      <c r="E21" s="83">
        <v>8</v>
      </c>
      <c r="F21" s="29"/>
      <c r="G21" s="29"/>
      <c r="H21" s="29"/>
      <c r="I21" s="29"/>
      <c r="J21" s="29"/>
      <c r="K21" s="29">
        <f t="shared" si="0"/>
        <v>0</v>
      </c>
      <c r="L21" s="29">
        <f t="shared" si="1"/>
        <v>0</v>
      </c>
      <c r="M21" s="29">
        <f t="shared" si="2"/>
        <v>0</v>
      </c>
      <c r="N21" s="29">
        <f t="shared" si="3"/>
        <v>0</v>
      </c>
      <c r="O21" s="29">
        <f t="shared" si="4"/>
        <v>0</v>
      </c>
      <c r="P21" s="76">
        <f t="shared" si="5"/>
        <v>0</v>
      </c>
    </row>
    <row r="22" spans="1:16" s="118" customFormat="1">
      <c r="A22" s="22">
        <v>5</v>
      </c>
      <c r="B22" s="115"/>
      <c r="C22" s="25" t="s">
        <v>312</v>
      </c>
      <c r="D22" s="87" t="s">
        <v>23</v>
      </c>
      <c r="E22" s="83">
        <v>8</v>
      </c>
      <c r="F22" s="29"/>
      <c r="G22" s="29"/>
      <c r="H22" s="29"/>
      <c r="I22" s="29"/>
      <c r="J22" s="29"/>
      <c r="K22" s="29">
        <f t="shared" si="0"/>
        <v>0</v>
      </c>
      <c r="L22" s="29">
        <f t="shared" si="1"/>
        <v>0</v>
      </c>
      <c r="M22" s="29">
        <f t="shared" si="2"/>
        <v>0</v>
      </c>
      <c r="N22" s="29">
        <f t="shared" si="3"/>
        <v>0</v>
      </c>
      <c r="O22" s="29">
        <f t="shared" si="4"/>
        <v>0</v>
      </c>
      <c r="P22" s="76">
        <f t="shared" si="5"/>
        <v>0</v>
      </c>
    </row>
    <row r="23" spans="1:16" s="118" customFormat="1">
      <c r="A23" s="22">
        <v>6</v>
      </c>
      <c r="B23" s="115" t="s">
        <v>221</v>
      </c>
      <c r="C23" s="25" t="s">
        <v>313</v>
      </c>
      <c r="D23" s="87" t="s">
        <v>23</v>
      </c>
      <c r="E23" s="83">
        <v>8</v>
      </c>
      <c r="F23" s="29"/>
      <c r="G23" s="29"/>
      <c r="H23" s="29"/>
      <c r="I23" s="29"/>
      <c r="J23" s="29"/>
      <c r="K23" s="29">
        <f t="shared" si="0"/>
        <v>0</v>
      </c>
      <c r="L23" s="29">
        <f t="shared" si="1"/>
        <v>0</v>
      </c>
      <c r="M23" s="29">
        <f t="shared" si="2"/>
        <v>0</v>
      </c>
      <c r="N23" s="29">
        <f t="shared" si="3"/>
        <v>0</v>
      </c>
      <c r="O23" s="29">
        <f t="shared" si="4"/>
        <v>0</v>
      </c>
      <c r="P23" s="76">
        <f t="shared" si="5"/>
        <v>0</v>
      </c>
    </row>
    <row r="24" spans="1:16" s="118" customFormat="1">
      <c r="A24" s="22">
        <v>7</v>
      </c>
      <c r="B24" s="115"/>
      <c r="C24" s="25" t="s">
        <v>314</v>
      </c>
      <c r="D24" s="87" t="s">
        <v>24</v>
      </c>
      <c r="E24" s="83">
        <v>784</v>
      </c>
      <c r="F24" s="29"/>
      <c r="G24" s="29"/>
      <c r="H24" s="29"/>
      <c r="I24" s="29"/>
      <c r="J24" s="29"/>
      <c r="K24" s="29">
        <f t="shared" si="0"/>
        <v>0</v>
      </c>
      <c r="L24" s="29">
        <f t="shared" si="1"/>
        <v>0</v>
      </c>
      <c r="M24" s="29">
        <f t="shared" si="2"/>
        <v>0</v>
      </c>
      <c r="N24" s="29">
        <f t="shared" si="3"/>
        <v>0</v>
      </c>
      <c r="O24" s="29">
        <f t="shared" si="4"/>
        <v>0</v>
      </c>
      <c r="P24" s="76">
        <f t="shared" si="5"/>
        <v>0</v>
      </c>
    </row>
    <row r="25" spans="1:16" s="118" customFormat="1">
      <c r="A25" s="22">
        <v>8</v>
      </c>
      <c r="B25" s="115"/>
      <c r="C25" s="25" t="s">
        <v>315</v>
      </c>
      <c r="D25" s="87" t="s">
        <v>24</v>
      </c>
      <c r="E25" s="83">
        <v>70</v>
      </c>
      <c r="F25" s="29"/>
      <c r="G25" s="29"/>
      <c r="H25" s="29"/>
      <c r="I25" s="29"/>
      <c r="J25" s="29"/>
      <c r="K25" s="29">
        <f t="shared" si="0"/>
        <v>0</v>
      </c>
      <c r="L25" s="29">
        <f t="shared" si="1"/>
        <v>0</v>
      </c>
      <c r="M25" s="29">
        <f t="shared" si="2"/>
        <v>0</v>
      </c>
      <c r="N25" s="29">
        <f t="shared" si="3"/>
        <v>0</v>
      </c>
      <c r="O25" s="29">
        <f t="shared" si="4"/>
        <v>0</v>
      </c>
      <c r="P25" s="76">
        <f t="shared" si="5"/>
        <v>0</v>
      </c>
    </row>
    <row r="26" spans="1:16" s="118" customFormat="1">
      <c r="A26" s="22">
        <v>9</v>
      </c>
      <c r="B26" s="115"/>
      <c r="C26" s="25" t="s">
        <v>316</v>
      </c>
      <c r="D26" s="87" t="s">
        <v>23</v>
      </c>
      <c r="E26" s="83">
        <v>654</v>
      </c>
      <c r="F26" s="29"/>
      <c r="G26" s="29"/>
      <c r="H26" s="29"/>
      <c r="I26" s="29"/>
      <c r="J26" s="29"/>
      <c r="K26" s="29">
        <f t="shared" si="0"/>
        <v>0</v>
      </c>
      <c r="L26" s="29">
        <f t="shared" si="1"/>
        <v>0</v>
      </c>
      <c r="M26" s="29">
        <f t="shared" si="2"/>
        <v>0</v>
      </c>
      <c r="N26" s="29">
        <f t="shared" si="3"/>
        <v>0</v>
      </c>
      <c r="O26" s="29">
        <f t="shared" si="4"/>
        <v>0</v>
      </c>
      <c r="P26" s="76">
        <f t="shared" si="5"/>
        <v>0</v>
      </c>
    </row>
    <row r="27" spans="1:16" s="118" customFormat="1">
      <c r="A27" s="22">
        <v>10</v>
      </c>
      <c r="B27" s="115" t="s">
        <v>221</v>
      </c>
      <c r="C27" s="25" t="s">
        <v>317</v>
      </c>
      <c r="D27" s="87" t="s">
        <v>23</v>
      </c>
      <c r="E27" s="83">
        <v>185</v>
      </c>
      <c r="F27" s="29"/>
      <c r="G27" s="29"/>
      <c r="H27" s="29"/>
      <c r="I27" s="29"/>
      <c r="J27" s="29"/>
      <c r="K27" s="29">
        <f t="shared" si="0"/>
        <v>0</v>
      </c>
      <c r="L27" s="29">
        <f t="shared" si="1"/>
        <v>0</v>
      </c>
      <c r="M27" s="29">
        <f t="shared" si="2"/>
        <v>0</v>
      </c>
      <c r="N27" s="29">
        <f t="shared" si="3"/>
        <v>0</v>
      </c>
      <c r="O27" s="29">
        <f t="shared" si="4"/>
        <v>0</v>
      </c>
      <c r="P27" s="76">
        <f t="shared" si="5"/>
        <v>0</v>
      </c>
    </row>
    <row r="28" spans="1:16">
      <c r="A28" s="22">
        <v>11</v>
      </c>
      <c r="B28" s="50"/>
      <c r="C28" s="25" t="s">
        <v>318</v>
      </c>
      <c r="D28" s="87" t="s">
        <v>24</v>
      </c>
      <c r="E28" s="83">
        <v>275</v>
      </c>
      <c r="F28" s="29"/>
      <c r="G28" s="29"/>
      <c r="H28" s="29"/>
      <c r="I28" s="29"/>
      <c r="J28" s="29"/>
      <c r="K28" s="29">
        <f t="shared" si="0"/>
        <v>0</v>
      </c>
      <c r="L28" s="29">
        <f t="shared" si="1"/>
        <v>0</v>
      </c>
      <c r="M28" s="29">
        <f t="shared" si="2"/>
        <v>0</v>
      </c>
      <c r="N28" s="29">
        <f t="shared" si="3"/>
        <v>0</v>
      </c>
      <c r="O28" s="29">
        <f t="shared" si="4"/>
        <v>0</v>
      </c>
      <c r="P28" s="76">
        <f t="shared" si="5"/>
        <v>0</v>
      </c>
    </row>
    <row r="29" spans="1:16">
      <c r="A29" s="22">
        <v>12</v>
      </c>
      <c r="B29" s="50"/>
      <c r="C29" s="25" t="s">
        <v>319</v>
      </c>
      <c r="D29" s="87" t="s">
        <v>23</v>
      </c>
      <c r="E29" s="83">
        <v>39</v>
      </c>
      <c r="F29" s="29"/>
      <c r="G29" s="29"/>
      <c r="H29" s="29"/>
      <c r="I29" s="29"/>
      <c r="J29" s="29"/>
      <c r="K29" s="29">
        <f t="shared" si="0"/>
        <v>0</v>
      </c>
      <c r="L29" s="29">
        <f t="shared" si="1"/>
        <v>0</v>
      </c>
      <c r="M29" s="29">
        <f t="shared" si="2"/>
        <v>0</v>
      </c>
      <c r="N29" s="29">
        <f t="shared" si="3"/>
        <v>0</v>
      </c>
      <c r="O29" s="29">
        <f t="shared" si="4"/>
        <v>0</v>
      </c>
      <c r="P29" s="76">
        <f t="shared" si="5"/>
        <v>0</v>
      </c>
    </row>
    <row r="30" spans="1:16">
      <c r="A30" s="22">
        <v>13</v>
      </c>
      <c r="B30" s="50"/>
      <c r="C30" s="25" t="s">
        <v>320</v>
      </c>
      <c r="D30" s="87" t="s">
        <v>23</v>
      </c>
      <c r="E30" s="83">
        <v>13</v>
      </c>
      <c r="F30" s="29"/>
      <c r="G30" s="29"/>
      <c r="H30" s="29"/>
      <c r="I30" s="29"/>
      <c r="J30" s="29"/>
      <c r="K30" s="29">
        <f t="shared" si="0"/>
        <v>0</v>
      </c>
      <c r="L30" s="29">
        <f t="shared" si="1"/>
        <v>0</v>
      </c>
      <c r="M30" s="29">
        <f t="shared" si="2"/>
        <v>0</v>
      </c>
      <c r="N30" s="29">
        <f t="shared" si="3"/>
        <v>0</v>
      </c>
      <c r="O30" s="29">
        <f t="shared" si="4"/>
        <v>0</v>
      </c>
      <c r="P30" s="76">
        <f t="shared" si="5"/>
        <v>0</v>
      </c>
    </row>
    <row r="31" spans="1:16">
      <c r="A31" s="22">
        <v>14</v>
      </c>
      <c r="B31" s="50"/>
      <c r="C31" s="25" t="s">
        <v>321</v>
      </c>
      <c r="D31" s="87" t="s">
        <v>23</v>
      </c>
      <c r="E31" s="83">
        <v>13</v>
      </c>
      <c r="F31" s="29"/>
      <c r="G31" s="29"/>
      <c r="H31" s="29"/>
      <c r="I31" s="29"/>
      <c r="J31" s="29"/>
      <c r="K31" s="29">
        <f t="shared" si="0"/>
        <v>0</v>
      </c>
      <c r="L31" s="29">
        <f t="shared" si="1"/>
        <v>0</v>
      </c>
      <c r="M31" s="29">
        <f t="shared" si="2"/>
        <v>0</v>
      </c>
      <c r="N31" s="29">
        <f t="shared" si="3"/>
        <v>0</v>
      </c>
      <c r="O31" s="29">
        <f t="shared" si="4"/>
        <v>0</v>
      </c>
      <c r="P31" s="76">
        <f t="shared" si="5"/>
        <v>0</v>
      </c>
    </row>
    <row r="32" spans="1:16">
      <c r="A32" s="22">
        <v>15</v>
      </c>
      <c r="B32" s="50"/>
      <c r="C32" s="25" t="s">
        <v>322</v>
      </c>
      <c r="D32" s="87" t="s">
        <v>23</v>
      </c>
      <c r="E32" s="83">
        <v>12</v>
      </c>
      <c r="F32" s="29"/>
      <c r="G32" s="29"/>
      <c r="H32" s="29"/>
      <c r="I32" s="29"/>
      <c r="J32" s="29"/>
      <c r="K32" s="29">
        <f t="shared" si="0"/>
        <v>0</v>
      </c>
      <c r="L32" s="29">
        <f t="shared" si="1"/>
        <v>0</v>
      </c>
      <c r="M32" s="29">
        <f t="shared" si="2"/>
        <v>0</v>
      </c>
      <c r="N32" s="29">
        <f t="shared" si="3"/>
        <v>0</v>
      </c>
      <c r="O32" s="29">
        <f t="shared" si="4"/>
        <v>0</v>
      </c>
      <c r="P32" s="76">
        <f t="shared" si="5"/>
        <v>0</v>
      </c>
    </row>
    <row r="33" spans="1:16">
      <c r="A33" s="22">
        <v>16</v>
      </c>
      <c r="B33" s="50"/>
      <c r="C33" s="25" t="s">
        <v>323</v>
      </c>
      <c r="D33" s="87" t="s">
        <v>23</v>
      </c>
      <c r="E33" s="83">
        <v>58</v>
      </c>
      <c r="F33" s="29"/>
      <c r="G33" s="29"/>
      <c r="H33" s="29"/>
      <c r="I33" s="29"/>
      <c r="J33" s="29"/>
      <c r="K33" s="29">
        <f t="shared" si="0"/>
        <v>0</v>
      </c>
      <c r="L33" s="29">
        <f t="shared" si="1"/>
        <v>0</v>
      </c>
      <c r="M33" s="29">
        <f t="shared" si="2"/>
        <v>0</v>
      </c>
      <c r="N33" s="29">
        <f t="shared" si="3"/>
        <v>0</v>
      </c>
      <c r="O33" s="29">
        <f t="shared" si="4"/>
        <v>0</v>
      </c>
      <c r="P33" s="76">
        <f t="shared" si="5"/>
        <v>0</v>
      </c>
    </row>
    <row r="34" spans="1:16">
      <c r="A34" s="22">
        <v>17</v>
      </c>
      <c r="B34" s="50"/>
      <c r="C34" s="25" t="s">
        <v>324</v>
      </c>
      <c r="D34" s="87" t="s">
        <v>23</v>
      </c>
      <c r="E34" s="83">
        <v>13</v>
      </c>
      <c r="F34" s="29"/>
      <c r="G34" s="29"/>
      <c r="H34" s="29"/>
      <c r="I34" s="29"/>
      <c r="J34" s="29"/>
      <c r="K34" s="29">
        <f t="shared" si="0"/>
        <v>0</v>
      </c>
      <c r="L34" s="29">
        <f t="shared" si="1"/>
        <v>0</v>
      </c>
      <c r="M34" s="29">
        <f t="shared" si="2"/>
        <v>0</v>
      </c>
      <c r="N34" s="29">
        <f t="shared" si="3"/>
        <v>0</v>
      </c>
      <c r="O34" s="29">
        <f t="shared" si="4"/>
        <v>0</v>
      </c>
      <c r="P34" s="76">
        <f t="shared" si="5"/>
        <v>0</v>
      </c>
    </row>
    <row r="35" spans="1:16">
      <c r="A35" s="22">
        <v>18</v>
      </c>
      <c r="B35" s="50"/>
      <c r="C35" s="25" t="s">
        <v>325</v>
      </c>
      <c r="D35" s="87" t="s">
        <v>195</v>
      </c>
      <c r="E35" s="83">
        <v>22</v>
      </c>
      <c r="F35" s="29"/>
      <c r="G35" s="29"/>
      <c r="H35" s="29"/>
      <c r="I35" s="29"/>
      <c r="J35" s="29"/>
      <c r="K35" s="29">
        <f t="shared" si="0"/>
        <v>0</v>
      </c>
      <c r="L35" s="29">
        <f t="shared" si="1"/>
        <v>0</v>
      </c>
      <c r="M35" s="29">
        <f t="shared" si="2"/>
        <v>0</v>
      </c>
      <c r="N35" s="29">
        <f t="shared" si="3"/>
        <v>0</v>
      </c>
      <c r="O35" s="29">
        <f t="shared" si="4"/>
        <v>0</v>
      </c>
      <c r="P35" s="76">
        <f t="shared" si="5"/>
        <v>0</v>
      </c>
    </row>
    <row r="36" spans="1:16">
      <c r="A36" s="22">
        <v>19</v>
      </c>
      <c r="B36" s="50"/>
      <c r="C36" s="25" t="s">
        <v>326</v>
      </c>
      <c r="D36" s="87" t="s">
        <v>23</v>
      </c>
      <c r="E36" s="83">
        <v>7</v>
      </c>
      <c r="F36" s="29"/>
      <c r="G36" s="29"/>
      <c r="H36" s="29"/>
      <c r="I36" s="29"/>
      <c r="J36" s="29"/>
      <c r="K36" s="29">
        <f t="shared" si="0"/>
        <v>0</v>
      </c>
      <c r="L36" s="29">
        <f t="shared" si="1"/>
        <v>0</v>
      </c>
      <c r="M36" s="29">
        <f t="shared" si="2"/>
        <v>0</v>
      </c>
      <c r="N36" s="29">
        <f t="shared" si="3"/>
        <v>0</v>
      </c>
      <c r="O36" s="29">
        <f t="shared" si="4"/>
        <v>0</v>
      </c>
      <c r="P36" s="76">
        <f t="shared" si="5"/>
        <v>0</v>
      </c>
    </row>
    <row r="37" spans="1:16">
      <c r="A37" s="22">
        <v>20</v>
      </c>
      <c r="B37" s="50"/>
      <c r="C37" s="25" t="s">
        <v>327</v>
      </c>
      <c r="D37" s="87" t="s">
        <v>23</v>
      </c>
      <c r="E37" s="83">
        <v>5</v>
      </c>
      <c r="F37" s="29"/>
      <c r="G37" s="29"/>
      <c r="H37" s="29"/>
      <c r="I37" s="29"/>
      <c r="J37" s="29"/>
      <c r="K37" s="29">
        <f t="shared" si="0"/>
        <v>0</v>
      </c>
      <c r="L37" s="29">
        <f t="shared" si="1"/>
        <v>0</v>
      </c>
      <c r="M37" s="29">
        <f t="shared" si="2"/>
        <v>0</v>
      </c>
      <c r="N37" s="29">
        <f t="shared" si="3"/>
        <v>0</v>
      </c>
      <c r="O37" s="29">
        <f t="shared" si="4"/>
        <v>0</v>
      </c>
      <c r="P37" s="76">
        <f t="shared" si="5"/>
        <v>0</v>
      </c>
    </row>
    <row r="38" spans="1:16">
      <c r="A38" s="22">
        <v>21</v>
      </c>
      <c r="B38" s="50"/>
      <c r="C38" s="25" t="s">
        <v>328</v>
      </c>
      <c r="D38" s="87" t="s">
        <v>23</v>
      </c>
      <c r="E38" s="83">
        <v>1</v>
      </c>
      <c r="F38" s="29"/>
      <c r="G38" s="29"/>
      <c r="H38" s="29"/>
      <c r="I38" s="29"/>
      <c r="J38" s="29"/>
      <c r="K38" s="29">
        <f t="shared" si="0"/>
        <v>0</v>
      </c>
      <c r="L38" s="29">
        <f t="shared" si="1"/>
        <v>0</v>
      </c>
      <c r="M38" s="29">
        <f t="shared" si="2"/>
        <v>0</v>
      </c>
      <c r="N38" s="29">
        <f t="shared" si="3"/>
        <v>0</v>
      </c>
      <c r="O38" s="29">
        <f t="shared" si="4"/>
        <v>0</v>
      </c>
      <c r="P38" s="76">
        <f t="shared" si="5"/>
        <v>0</v>
      </c>
    </row>
    <row r="39" spans="1:16">
      <c r="A39" s="22">
        <v>22</v>
      </c>
      <c r="B39" s="50"/>
      <c r="C39" s="25" t="s">
        <v>329</v>
      </c>
      <c r="D39" s="87" t="s">
        <v>24</v>
      </c>
      <c r="E39" s="83">
        <v>275</v>
      </c>
      <c r="F39" s="29"/>
      <c r="G39" s="29"/>
      <c r="H39" s="29"/>
      <c r="I39" s="29"/>
      <c r="J39" s="29"/>
      <c r="K39" s="29">
        <f t="shared" si="0"/>
        <v>0</v>
      </c>
      <c r="L39" s="29">
        <f t="shared" si="1"/>
        <v>0</v>
      </c>
      <c r="M39" s="29">
        <f t="shared" si="2"/>
        <v>0</v>
      </c>
      <c r="N39" s="29">
        <f t="shared" si="3"/>
        <v>0</v>
      </c>
      <c r="O39" s="29">
        <f t="shared" si="4"/>
        <v>0</v>
      </c>
      <c r="P39" s="76">
        <f t="shared" si="5"/>
        <v>0</v>
      </c>
    </row>
    <row r="40" spans="1:16">
      <c r="A40" s="22">
        <v>23</v>
      </c>
      <c r="B40" s="50"/>
      <c r="C40" s="25" t="s">
        <v>330</v>
      </c>
      <c r="D40" s="87" t="s">
        <v>195</v>
      </c>
      <c r="E40" s="83">
        <v>1</v>
      </c>
      <c r="F40" s="29"/>
      <c r="G40" s="29"/>
      <c r="H40" s="29"/>
      <c r="I40" s="29"/>
      <c r="J40" s="29"/>
      <c r="K40" s="29">
        <f t="shared" si="0"/>
        <v>0</v>
      </c>
      <c r="L40" s="29">
        <f t="shared" si="1"/>
        <v>0</v>
      </c>
      <c r="M40" s="29">
        <f t="shared" si="2"/>
        <v>0</v>
      </c>
      <c r="N40" s="29">
        <f t="shared" si="3"/>
        <v>0</v>
      </c>
      <c r="O40" s="29">
        <f t="shared" si="4"/>
        <v>0</v>
      </c>
      <c r="P40" s="76">
        <f t="shared" si="5"/>
        <v>0</v>
      </c>
    </row>
    <row r="41" spans="1:16">
      <c r="A41" s="22">
        <v>24</v>
      </c>
      <c r="B41" s="50"/>
      <c r="C41" s="25" t="s">
        <v>331</v>
      </c>
      <c r="D41" s="87" t="s">
        <v>25</v>
      </c>
      <c r="E41" s="83">
        <v>24</v>
      </c>
      <c r="F41" s="29"/>
      <c r="G41" s="29"/>
      <c r="H41" s="29"/>
      <c r="I41" s="29"/>
      <c r="J41" s="29"/>
      <c r="K41" s="29">
        <f t="shared" si="0"/>
        <v>0</v>
      </c>
      <c r="L41" s="29">
        <f t="shared" si="1"/>
        <v>0</v>
      </c>
      <c r="M41" s="29">
        <f t="shared" si="2"/>
        <v>0</v>
      </c>
      <c r="N41" s="29">
        <f t="shared" si="3"/>
        <v>0</v>
      </c>
      <c r="O41" s="29">
        <f t="shared" si="4"/>
        <v>0</v>
      </c>
      <c r="P41" s="76">
        <f t="shared" si="5"/>
        <v>0</v>
      </c>
    </row>
    <row r="42" spans="1:16">
      <c r="A42" s="22">
        <v>25</v>
      </c>
      <c r="B42" s="50"/>
      <c r="C42" s="25" t="s">
        <v>332</v>
      </c>
      <c r="D42" s="87" t="s">
        <v>25</v>
      </c>
      <c r="E42" s="83">
        <v>24</v>
      </c>
      <c r="F42" s="29"/>
      <c r="G42" s="29"/>
      <c r="H42" s="29"/>
      <c r="I42" s="29"/>
      <c r="J42" s="29"/>
      <c r="K42" s="29">
        <f t="shared" si="0"/>
        <v>0</v>
      </c>
      <c r="L42" s="29">
        <f t="shared" si="1"/>
        <v>0</v>
      </c>
      <c r="M42" s="29">
        <f t="shared" si="2"/>
        <v>0</v>
      </c>
      <c r="N42" s="29">
        <f t="shared" si="3"/>
        <v>0</v>
      </c>
      <c r="O42" s="29">
        <f t="shared" si="4"/>
        <v>0</v>
      </c>
      <c r="P42" s="76">
        <f t="shared" si="5"/>
        <v>0</v>
      </c>
    </row>
    <row r="43" spans="1:16">
      <c r="A43" s="22"/>
      <c r="B43" s="50"/>
      <c r="C43" s="119"/>
      <c r="D43" s="120"/>
      <c r="E43" s="120"/>
      <c r="F43" s="29"/>
      <c r="G43" s="29"/>
      <c r="H43" s="29"/>
      <c r="I43" s="29"/>
      <c r="J43" s="29"/>
      <c r="K43" s="29"/>
      <c r="L43" s="29"/>
      <c r="M43" s="29"/>
      <c r="N43" s="29"/>
      <c r="O43" s="29"/>
      <c r="P43" s="76"/>
    </row>
    <row r="44" spans="1:16" ht="15.75" thickBot="1">
      <c r="A44" s="51"/>
      <c r="B44" s="78"/>
      <c r="C44" s="52"/>
      <c r="D44" s="53"/>
      <c r="E44" s="54"/>
      <c r="F44" s="55"/>
      <c r="G44" s="55"/>
      <c r="H44" s="55"/>
      <c r="I44" s="55"/>
      <c r="J44" s="55"/>
      <c r="K44" s="55"/>
      <c r="L44" s="55"/>
      <c r="M44" s="55"/>
      <c r="N44" s="55"/>
      <c r="O44" s="55"/>
      <c r="P44" s="79"/>
    </row>
    <row r="45" spans="1:16" ht="15.75" thickBot="1">
      <c r="A45" s="86"/>
      <c r="B45" s="189" t="s">
        <v>87</v>
      </c>
      <c r="C45" s="190"/>
      <c r="D45" s="190"/>
      <c r="E45" s="190"/>
      <c r="F45" s="190"/>
      <c r="G45" s="190"/>
      <c r="H45" s="190"/>
      <c r="I45" s="190"/>
      <c r="J45" s="190"/>
      <c r="K45" s="191"/>
      <c r="L45" s="47">
        <f>SUM(L17:L43)</f>
        <v>0</v>
      </c>
      <c r="M45" s="48">
        <f>SUM(M17:M43)</f>
        <v>0</v>
      </c>
      <c r="N45" s="48">
        <f>SUM(N17:N43)</f>
        <v>0</v>
      </c>
      <c r="O45" s="48">
        <f>SUM(O17:O43)</f>
        <v>0</v>
      </c>
      <c r="P45" s="49">
        <f>SUM(P17:P43)</f>
        <v>0</v>
      </c>
    </row>
    <row r="46" spans="1:16">
      <c r="A46" s="3"/>
      <c r="B46" s="3"/>
      <c r="C46" s="3"/>
      <c r="D46" s="3"/>
      <c r="E46" s="3"/>
      <c r="F46" s="3"/>
      <c r="G46" s="3"/>
      <c r="H46" s="3"/>
      <c r="I46" s="3"/>
      <c r="J46" s="3"/>
      <c r="K46" s="3"/>
      <c r="L46" s="3"/>
      <c r="M46" s="3"/>
      <c r="N46" s="3"/>
      <c r="O46" s="3"/>
      <c r="P46" s="3"/>
    </row>
    <row r="47" spans="1:16">
      <c r="A47" s="1"/>
      <c r="B47" s="1"/>
      <c r="C47" s="2"/>
      <c r="D47" s="2"/>
      <c r="E47" s="2"/>
      <c r="F47" s="1"/>
      <c r="G47" s="1"/>
      <c r="H47" s="1"/>
      <c r="I47" s="1"/>
      <c r="J47" s="1"/>
      <c r="K47" s="1"/>
      <c r="L47" s="1"/>
      <c r="M47" s="1"/>
      <c r="N47" s="1"/>
      <c r="O47" s="1"/>
      <c r="P47" s="1"/>
    </row>
    <row r="48" spans="1:16" s="82" customFormat="1" ht="14.25">
      <c r="A48" s="80" t="s">
        <v>32</v>
      </c>
      <c r="B48" s="192" t="str">
        <f>Koptame!B21</f>
        <v>Olga Osadčuka</v>
      </c>
      <c r="C48" s="192"/>
      <c r="D48" s="81"/>
      <c r="E48" s="81"/>
    </row>
    <row r="49" spans="1:5" s="82" customFormat="1" ht="14.25">
      <c r="A49" s="80"/>
      <c r="B49" s="188" t="s">
        <v>26</v>
      </c>
      <c r="C49" s="188"/>
      <c r="D49" s="188"/>
      <c r="E49" s="188"/>
    </row>
    <row r="50" spans="1:5" s="82" customFormat="1" ht="14.25">
      <c r="A50" s="80" t="str">
        <f>Koptame!A23</f>
        <v>Tāme sastādīta 2021.gada 11. aprīlī</v>
      </c>
      <c r="B50" s="80"/>
      <c r="C50" s="80"/>
      <c r="D50" s="80"/>
      <c r="E50" s="80"/>
    </row>
    <row r="51" spans="1:5" s="82" customFormat="1" ht="14.25">
      <c r="A51" s="80"/>
      <c r="B51" s="80"/>
      <c r="C51" s="80"/>
      <c r="D51" s="80"/>
      <c r="E51" s="80"/>
    </row>
    <row r="52" spans="1:5" s="82" customFormat="1" ht="14.25">
      <c r="A52" s="80" t="s">
        <v>33</v>
      </c>
      <c r="B52" s="192" t="str">
        <f>Koptame!B25</f>
        <v>Olga Osadčuka</v>
      </c>
      <c r="C52" s="192"/>
      <c r="D52" s="81"/>
      <c r="E52" s="81"/>
    </row>
    <row r="53" spans="1:5" s="82" customFormat="1" ht="14.25">
      <c r="A53" s="80"/>
      <c r="B53" s="188" t="s">
        <v>26</v>
      </c>
      <c r="C53" s="188"/>
      <c r="D53" s="188"/>
      <c r="E53" s="188"/>
    </row>
    <row r="54" spans="1:5" s="82" customFormat="1" ht="14.25">
      <c r="A54" s="80" t="s">
        <v>34</v>
      </c>
      <c r="B54" s="80"/>
      <c r="C54" s="80" t="str">
        <f>Koptame!B27</f>
        <v>4-02257</v>
      </c>
      <c r="D54" s="80"/>
      <c r="E54" s="80"/>
    </row>
  </sheetData>
  <mergeCells count="29">
    <mergeCell ref="O1:P1"/>
    <mergeCell ref="D2:H2"/>
    <mergeCell ref="C3:N3"/>
    <mergeCell ref="C4:N4"/>
    <mergeCell ref="A6:B6"/>
    <mergeCell ref="C6:N6"/>
    <mergeCell ref="A7:B7"/>
    <mergeCell ref="C7:N7"/>
    <mergeCell ref="A8:B8"/>
    <mergeCell ref="C8:N8"/>
    <mergeCell ref="A9:B9"/>
    <mergeCell ref="C9:N9"/>
    <mergeCell ref="A14:A15"/>
    <mergeCell ref="B14:B15"/>
    <mergeCell ref="C14:C15"/>
    <mergeCell ref="D14:D15"/>
    <mergeCell ref="E14:E15"/>
    <mergeCell ref="A10:B10"/>
    <mergeCell ref="C10:N10"/>
    <mergeCell ref="A11:H11"/>
    <mergeCell ref="I11:J11"/>
    <mergeCell ref="N11:O11"/>
    <mergeCell ref="B53:E53"/>
    <mergeCell ref="F14:K14"/>
    <mergeCell ref="L14:P14"/>
    <mergeCell ref="B45:K45"/>
    <mergeCell ref="B48:C48"/>
    <mergeCell ref="B49:E49"/>
    <mergeCell ref="B52:C52"/>
  </mergeCells>
  <pageMargins left="0.75" right="0.75" top="1" bottom="1" header="0.5" footer="0.5"/>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47DFD-58F4-4A69-ADDA-61C1500AD91B}">
  <sheetPr>
    <tabColor rgb="FFFFC000"/>
  </sheetPr>
  <dimension ref="A1:P46"/>
  <sheetViews>
    <sheetView topLeftCell="A13" workbookViewId="0">
      <selection activeCell="I29" sqref="I29"/>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418</v>
      </c>
      <c r="J2" s="1"/>
      <c r="K2" s="1"/>
      <c r="L2" s="1"/>
      <c r="M2" s="1"/>
      <c r="N2" s="1"/>
      <c r="O2" s="1"/>
      <c r="P2" s="1"/>
    </row>
    <row r="3" spans="1:16" ht="15" customHeight="1">
      <c r="A3" s="1"/>
      <c r="B3" s="1"/>
      <c r="C3" s="206" t="s">
        <v>260</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12">
        <f>P37</f>
        <v>0</v>
      </c>
      <c r="L11" s="111" t="s">
        <v>15</v>
      </c>
      <c r="M11" s="46"/>
      <c r="N11" s="200"/>
      <c r="O11" s="201"/>
      <c r="P11" s="111"/>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10" t="s">
        <v>19</v>
      </c>
      <c r="G15" s="110" t="s">
        <v>20</v>
      </c>
      <c r="H15" s="110" t="s">
        <v>36</v>
      </c>
      <c r="I15" s="110" t="s">
        <v>43</v>
      </c>
      <c r="J15" s="110" t="s">
        <v>42</v>
      </c>
      <c r="K15" s="110" t="s">
        <v>8</v>
      </c>
      <c r="L15" s="110" t="s">
        <v>44</v>
      </c>
      <c r="M15" s="110" t="s">
        <v>36</v>
      </c>
      <c r="N15" s="110" t="s">
        <v>43</v>
      </c>
      <c r="O15" s="110"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260</v>
      </c>
      <c r="D17" s="92"/>
      <c r="E17" s="93"/>
      <c r="F17" s="94"/>
      <c r="G17" s="94"/>
      <c r="H17" s="94"/>
      <c r="I17" s="94"/>
      <c r="J17" s="94"/>
      <c r="K17" s="94"/>
      <c r="L17" s="94"/>
      <c r="M17" s="94"/>
      <c r="N17" s="94"/>
      <c r="O17" s="94"/>
      <c r="P17" s="95"/>
    </row>
    <row r="18" spans="1:16" ht="25.5">
      <c r="A18" s="22">
        <v>1</v>
      </c>
      <c r="B18" s="50"/>
      <c r="C18" s="77" t="s">
        <v>284</v>
      </c>
      <c r="D18" s="87" t="s">
        <v>23</v>
      </c>
      <c r="E18" s="83">
        <v>1</v>
      </c>
      <c r="F18" s="29"/>
      <c r="G18" s="29"/>
      <c r="H18" s="29"/>
      <c r="I18" s="29"/>
      <c r="J18" s="29"/>
      <c r="K18" s="29">
        <f>SUM(H18:J18)</f>
        <v>0</v>
      </c>
      <c r="L18" s="29">
        <f>ROUND(E18*F18,2)</f>
        <v>0</v>
      </c>
      <c r="M18" s="29">
        <f>ROUND(E18*H18,2)</f>
        <v>0</v>
      </c>
      <c r="N18" s="29">
        <f>ROUND(E18*I18,2)</f>
        <v>0</v>
      </c>
      <c r="O18" s="29">
        <f>ROUND(E18*J18,2)</f>
        <v>0</v>
      </c>
      <c r="P18" s="76">
        <f>SUM(M18:O18)</f>
        <v>0</v>
      </c>
    </row>
    <row r="19" spans="1:16" ht="25.5">
      <c r="A19" s="22">
        <v>2</v>
      </c>
      <c r="B19" s="50"/>
      <c r="C19" s="77" t="s">
        <v>285</v>
      </c>
      <c r="D19" s="87" t="s">
        <v>23</v>
      </c>
      <c r="E19" s="83">
        <v>4</v>
      </c>
      <c r="F19" s="29"/>
      <c r="G19" s="29"/>
      <c r="H19" s="29"/>
      <c r="I19" s="29"/>
      <c r="J19" s="29"/>
      <c r="K19" s="29">
        <f t="shared" ref="K19:K35" si="0">SUM(H19:J19)</f>
        <v>0</v>
      </c>
      <c r="L19" s="29">
        <f t="shared" ref="L19:L35" si="1">ROUND(E19*F19,2)</f>
        <v>0</v>
      </c>
      <c r="M19" s="29">
        <f t="shared" ref="M19:M35" si="2">ROUND(E19*H19,2)</f>
        <v>0</v>
      </c>
      <c r="N19" s="29">
        <f t="shared" ref="N19:N35" si="3">ROUND(E19*I19,2)</f>
        <v>0</v>
      </c>
      <c r="O19" s="29">
        <f t="shared" ref="O19:O35" si="4">ROUND(E19*J19,2)</f>
        <v>0</v>
      </c>
      <c r="P19" s="76">
        <f t="shared" ref="P19:P35" si="5">SUM(M19:O19)</f>
        <v>0</v>
      </c>
    </row>
    <row r="20" spans="1:16">
      <c r="A20" s="22">
        <v>3</v>
      </c>
      <c r="B20" s="50"/>
      <c r="C20" s="77" t="s">
        <v>253</v>
      </c>
      <c r="D20" s="87" t="s">
        <v>23</v>
      </c>
      <c r="E20" s="83">
        <v>2</v>
      </c>
      <c r="F20" s="29"/>
      <c r="G20" s="29"/>
      <c r="H20" s="29"/>
      <c r="I20" s="29"/>
      <c r="J20" s="29"/>
      <c r="K20" s="29">
        <f t="shared" si="0"/>
        <v>0</v>
      </c>
      <c r="L20" s="29">
        <f t="shared" si="1"/>
        <v>0</v>
      </c>
      <c r="M20" s="29">
        <f t="shared" si="2"/>
        <v>0</v>
      </c>
      <c r="N20" s="29">
        <f t="shared" si="3"/>
        <v>0</v>
      </c>
      <c r="O20" s="29">
        <f t="shared" si="4"/>
        <v>0</v>
      </c>
      <c r="P20" s="76">
        <f t="shared" si="5"/>
        <v>0</v>
      </c>
    </row>
    <row r="21" spans="1:16" ht="25.5">
      <c r="A21" s="22">
        <v>4</v>
      </c>
      <c r="B21" s="50"/>
      <c r="C21" s="77" t="s">
        <v>286</v>
      </c>
      <c r="D21" s="87" t="s">
        <v>23</v>
      </c>
      <c r="E21" s="83">
        <v>50</v>
      </c>
      <c r="F21" s="29"/>
      <c r="G21" s="29"/>
      <c r="H21" s="29"/>
      <c r="I21" s="29"/>
      <c r="J21" s="29"/>
      <c r="K21" s="29">
        <f t="shared" si="0"/>
        <v>0</v>
      </c>
      <c r="L21" s="29">
        <f t="shared" si="1"/>
        <v>0</v>
      </c>
      <c r="M21" s="29">
        <f t="shared" si="2"/>
        <v>0</v>
      </c>
      <c r="N21" s="29">
        <f t="shared" si="3"/>
        <v>0</v>
      </c>
      <c r="O21" s="29">
        <f t="shared" si="4"/>
        <v>0</v>
      </c>
      <c r="P21" s="76">
        <f t="shared" si="5"/>
        <v>0</v>
      </c>
    </row>
    <row r="22" spans="1:16" s="118" customFormat="1" ht="25.5">
      <c r="A22" s="22">
        <v>5</v>
      </c>
      <c r="B22" s="115"/>
      <c r="C22" s="77" t="s">
        <v>287</v>
      </c>
      <c r="D22" s="87" t="s">
        <v>23</v>
      </c>
      <c r="E22" s="83">
        <v>50</v>
      </c>
      <c r="F22" s="29"/>
      <c r="G22" s="29"/>
      <c r="H22" s="29"/>
      <c r="I22" s="29"/>
      <c r="J22" s="29"/>
      <c r="K22" s="29">
        <f t="shared" si="0"/>
        <v>0</v>
      </c>
      <c r="L22" s="29">
        <f t="shared" si="1"/>
        <v>0</v>
      </c>
      <c r="M22" s="29">
        <f t="shared" si="2"/>
        <v>0</v>
      </c>
      <c r="N22" s="29">
        <f t="shared" si="3"/>
        <v>0</v>
      </c>
      <c r="O22" s="29">
        <f t="shared" si="4"/>
        <v>0</v>
      </c>
      <c r="P22" s="76">
        <f t="shared" si="5"/>
        <v>0</v>
      </c>
    </row>
    <row r="23" spans="1:16" s="118" customFormat="1">
      <c r="A23" s="22">
        <v>6</v>
      </c>
      <c r="B23" s="115"/>
      <c r="C23" s="77" t="s">
        <v>254</v>
      </c>
      <c r="D23" s="87" t="s">
        <v>23</v>
      </c>
      <c r="E23" s="83">
        <v>33</v>
      </c>
      <c r="F23" s="29"/>
      <c r="G23" s="29"/>
      <c r="H23" s="29"/>
      <c r="I23" s="29"/>
      <c r="J23" s="29"/>
      <c r="K23" s="29">
        <f t="shared" si="0"/>
        <v>0</v>
      </c>
      <c r="L23" s="29">
        <f t="shared" si="1"/>
        <v>0</v>
      </c>
      <c r="M23" s="29">
        <f t="shared" si="2"/>
        <v>0</v>
      </c>
      <c r="N23" s="29">
        <f t="shared" si="3"/>
        <v>0</v>
      </c>
      <c r="O23" s="29">
        <f t="shared" si="4"/>
        <v>0</v>
      </c>
      <c r="P23" s="76">
        <f t="shared" si="5"/>
        <v>0</v>
      </c>
    </row>
    <row r="24" spans="1:16" s="118" customFormat="1" ht="25.5">
      <c r="A24" s="22">
        <v>7</v>
      </c>
      <c r="B24" s="115" t="s">
        <v>221</v>
      </c>
      <c r="C24" s="77" t="s">
        <v>459</v>
      </c>
      <c r="D24" s="87" t="s">
        <v>23</v>
      </c>
      <c r="E24" s="83">
        <v>3</v>
      </c>
      <c r="F24" s="29"/>
      <c r="G24" s="29"/>
      <c r="H24" s="29"/>
      <c r="I24" s="29"/>
      <c r="J24" s="29"/>
      <c r="K24" s="29">
        <f t="shared" si="0"/>
        <v>0</v>
      </c>
      <c r="L24" s="29">
        <f t="shared" si="1"/>
        <v>0</v>
      </c>
      <c r="M24" s="29">
        <f t="shared" si="2"/>
        <v>0</v>
      </c>
      <c r="N24" s="29">
        <f t="shared" si="3"/>
        <v>0</v>
      </c>
      <c r="O24" s="29">
        <f t="shared" si="4"/>
        <v>0</v>
      </c>
      <c r="P24" s="76">
        <f t="shared" si="5"/>
        <v>0</v>
      </c>
    </row>
    <row r="25" spans="1:16" s="118" customFormat="1">
      <c r="A25" s="22">
        <v>8</v>
      </c>
      <c r="B25" s="115"/>
      <c r="C25" s="77" t="s">
        <v>288</v>
      </c>
      <c r="D25" s="87" t="s">
        <v>23</v>
      </c>
      <c r="E25" s="83">
        <v>13</v>
      </c>
      <c r="F25" s="29"/>
      <c r="G25" s="29"/>
      <c r="H25" s="29"/>
      <c r="I25" s="29"/>
      <c r="J25" s="29"/>
      <c r="K25" s="29">
        <f t="shared" si="0"/>
        <v>0</v>
      </c>
      <c r="L25" s="29">
        <f t="shared" si="1"/>
        <v>0</v>
      </c>
      <c r="M25" s="29">
        <f t="shared" si="2"/>
        <v>0</v>
      </c>
      <c r="N25" s="29">
        <f t="shared" si="3"/>
        <v>0</v>
      </c>
      <c r="O25" s="29">
        <f t="shared" si="4"/>
        <v>0</v>
      </c>
      <c r="P25" s="76">
        <f t="shared" si="5"/>
        <v>0</v>
      </c>
    </row>
    <row r="26" spans="1:16" s="118" customFormat="1">
      <c r="A26" s="22">
        <v>9</v>
      </c>
      <c r="B26" s="115"/>
      <c r="C26" s="77" t="s">
        <v>289</v>
      </c>
      <c r="D26" s="87" t="s">
        <v>23</v>
      </c>
      <c r="E26" s="83">
        <v>6</v>
      </c>
      <c r="F26" s="29"/>
      <c r="G26" s="29"/>
      <c r="H26" s="29"/>
      <c r="I26" s="29"/>
      <c r="J26" s="29"/>
      <c r="K26" s="29">
        <f t="shared" si="0"/>
        <v>0</v>
      </c>
      <c r="L26" s="29">
        <f t="shared" si="1"/>
        <v>0</v>
      </c>
      <c r="M26" s="29">
        <f t="shared" si="2"/>
        <v>0</v>
      </c>
      <c r="N26" s="29">
        <f t="shared" si="3"/>
        <v>0</v>
      </c>
      <c r="O26" s="29">
        <f t="shared" si="4"/>
        <v>0</v>
      </c>
      <c r="P26" s="76">
        <f t="shared" si="5"/>
        <v>0</v>
      </c>
    </row>
    <row r="27" spans="1:16" s="118" customFormat="1">
      <c r="A27" s="22">
        <v>10</v>
      </c>
      <c r="B27" s="115"/>
      <c r="C27" s="77" t="s">
        <v>255</v>
      </c>
      <c r="D27" s="87" t="s">
        <v>23</v>
      </c>
      <c r="E27" s="83">
        <v>6</v>
      </c>
      <c r="F27" s="29"/>
      <c r="G27" s="29"/>
      <c r="H27" s="29"/>
      <c r="I27" s="29"/>
      <c r="J27" s="29"/>
      <c r="K27" s="29">
        <f t="shared" si="0"/>
        <v>0</v>
      </c>
      <c r="L27" s="29">
        <f t="shared" si="1"/>
        <v>0</v>
      </c>
      <c r="M27" s="29">
        <f t="shared" si="2"/>
        <v>0</v>
      </c>
      <c r="N27" s="29">
        <f t="shared" si="3"/>
        <v>0</v>
      </c>
      <c r="O27" s="29">
        <f t="shared" si="4"/>
        <v>0</v>
      </c>
      <c r="P27" s="76">
        <f t="shared" si="5"/>
        <v>0</v>
      </c>
    </row>
    <row r="28" spans="1:16" s="118" customFormat="1" ht="25.5">
      <c r="A28" s="22">
        <v>11</v>
      </c>
      <c r="B28" s="115" t="s">
        <v>221</v>
      </c>
      <c r="C28" s="77" t="s">
        <v>460</v>
      </c>
      <c r="D28" s="87" t="s">
        <v>23</v>
      </c>
      <c r="E28" s="83">
        <v>1</v>
      </c>
      <c r="F28" s="29"/>
      <c r="G28" s="29"/>
      <c r="H28" s="29"/>
      <c r="I28" s="29"/>
      <c r="J28" s="29"/>
      <c r="K28" s="29">
        <f t="shared" si="0"/>
        <v>0</v>
      </c>
      <c r="L28" s="29">
        <f t="shared" si="1"/>
        <v>0</v>
      </c>
      <c r="M28" s="29">
        <f t="shared" si="2"/>
        <v>0</v>
      </c>
      <c r="N28" s="29">
        <f t="shared" si="3"/>
        <v>0</v>
      </c>
      <c r="O28" s="29">
        <f t="shared" si="4"/>
        <v>0</v>
      </c>
      <c r="P28" s="76">
        <f t="shared" si="5"/>
        <v>0</v>
      </c>
    </row>
    <row r="29" spans="1:16">
      <c r="A29" s="22">
        <v>12</v>
      </c>
      <c r="B29" s="50"/>
      <c r="C29" s="77" t="s">
        <v>256</v>
      </c>
      <c r="D29" s="87" t="s">
        <v>23</v>
      </c>
      <c r="E29" s="83">
        <v>5</v>
      </c>
      <c r="F29" s="29"/>
      <c r="G29" s="29"/>
      <c r="H29" s="29"/>
      <c r="I29" s="29"/>
      <c r="J29" s="29"/>
      <c r="K29" s="29">
        <f t="shared" si="0"/>
        <v>0</v>
      </c>
      <c r="L29" s="29">
        <f t="shared" si="1"/>
        <v>0</v>
      </c>
      <c r="M29" s="29">
        <f t="shared" si="2"/>
        <v>0</v>
      </c>
      <c r="N29" s="29">
        <f t="shared" si="3"/>
        <v>0</v>
      </c>
      <c r="O29" s="29">
        <f t="shared" si="4"/>
        <v>0</v>
      </c>
      <c r="P29" s="76">
        <f t="shared" si="5"/>
        <v>0</v>
      </c>
    </row>
    <row r="30" spans="1:16" ht="25.5">
      <c r="A30" s="22">
        <v>13</v>
      </c>
      <c r="B30" s="50"/>
      <c r="C30" s="77" t="s">
        <v>290</v>
      </c>
      <c r="D30" s="87" t="s">
        <v>23</v>
      </c>
      <c r="E30" s="84">
        <v>3</v>
      </c>
      <c r="F30" s="29"/>
      <c r="G30" s="29"/>
      <c r="H30" s="29"/>
      <c r="I30" s="29"/>
      <c r="J30" s="29"/>
      <c r="K30" s="29">
        <f t="shared" si="0"/>
        <v>0</v>
      </c>
      <c r="L30" s="29">
        <f t="shared" si="1"/>
        <v>0</v>
      </c>
      <c r="M30" s="29">
        <f t="shared" si="2"/>
        <v>0</v>
      </c>
      <c r="N30" s="29">
        <f t="shared" si="3"/>
        <v>0</v>
      </c>
      <c r="O30" s="29">
        <f t="shared" si="4"/>
        <v>0</v>
      </c>
      <c r="P30" s="76">
        <f t="shared" si="5"/>
        <v>0</v>
      </c>
    </row>
    <row r="31" spans="1:16">
      <c r="A31" s="22">
        <v>14</v>
      </c>
      <c r="B31" s="50"/>
      <c r="C31" s="77" t="s">
        <v>291</v>
      </c>
      <c r="D31" s="87" t="s">
        <v>24</v>
      </c>
      <c r="E31" s="84">
        <v>2800</v>
      </c>
      <c r="F31" s="29"/>
      <c r="G31" s="29"/>
      <c r="H31" s="29"/>
      <c r="I31" s="29"/>
      <c r="J31" s="29"/>
      <c r="K31" s="29">
        <f t="shared" si="0"/>
        <v>0</v>
      </c>
      <c r="L31" s="29">
        <f t="shared" si="1"/>
        <v>0</v>
      </c>
      <c r="M31" s="29">
        <f t="shared" si="2"/>
        <v>0</v>
      </c>
      <c r="N31" s="29">
        <f t="shared" si="3"/>
        <v>0</v>
      </c>
      <c r="O31" s="29">
        <f t="shared" si="4"/>
        <v>0</v>
      </c>
      <c r="P31" s="76">
        <f t="shared" si="5"/>
        <v>0</v>
      </c>
    </row>
    <row r="32" spans="1:16">
      <c r="A32" s="22">
        <v>15</v>
      </c>
      <c r="B32" s="50"/>
      <c r="C32" s="77" t="s">
        <v>292</v>
      </c>
      <c r="D32" s="87" t="s">
        <v>24</v>
      </c>
      <c r="E32" s="84">
        <v>15</v>
      </c>
      <c r="F32" s="29"/>
      <c r="G32" s="29"/>
      <c r="H32" s="29"/>
      <c r="I32" s="29"/>
      <c r="J32" s="29"/>
      <c r="K32" s="29">
        <f t="shared" si="0"/>
        <v>0</v>
      </c>
      <c r="L32" s="29">
        <f t="shared" si="1"/>
        <v>0</v>
      </c>
      <c r="M32" s="29">
        <f t="shared" si="2"/>
        <v>0</v>
      </c>
      <c r="N32" s="29">
        <f t="shared" si="3"/>
        <v>0</v>
      </c>
      <c r="O32" s="29">
        <f t="shared" si="4"/>
        <v>0</v>
      </c>
      <c r="P32" s="76">
        <f t="shared" si="5"/>
        <v>0</v>
      </c>
    </row>
    <row r="33" spans="1:16">
      <c r="A33" s="22">
        <v>16</v>
      </c>
      <c r="B33" s="50"/>
      <c r="C33" s="77" t="s">
        <v>257</v>
      </c>
      <c r="D33" s="87" t="s">
        <v>195</v>
      </c>
      <c r="E33" s="83">
        <v>1</v>
      </c>
      <c r="F33" s="29"/>
      <c r="G33" s="29"/>
      <c r="H33" s="29"/>
      <c r="I33" s="29"/>
      <c r="J33" s="29"/>
      <c r="K33" s="29">
        <f t="shared" si="0"/>
        <v>0</v>
      </c>
      <c r="L33" s="29">
        <f t="shared" si="1"/>
        <v>0</v>
      </c>
      <c r="M33" s="29">
        <f t="shared" si="2"/>
        <v>0</v>
      </c>
      <c r="N33" s="29">
        <f t="shared" si="3"/>
        <v>0</v>
      </c>
      <c r="O33" s="29">
        <f t="shared" si="4"/>
        <v>0</v>
      </c>
      <c r="P33" s="76">
        <f t="shared" si="5"/>
        <v>0</v>
      </c>
    </row>
    <row r="34" spans="1:16">
      <c r="A34" s="22">
        <v>17</v>
      </c>
      <c r="B34" s="50"/>
      <c r="C34" s="77" t="s">
        <v>258</v>
      </c>
      <c r="D34" s="87" t="s">
        <v>195</v>
      </c>
      <c r="E34" s="83">
        <v>1</v>
      </c>
      <c r="F34" s="29"/>
      <c r="G34" s="29"/>
      <c r="H34" s="29"/>
      <c r="I34" s="29"/>
      <c r="J34" s="29"/>
      <c r="K34" s="29">
        <f t="shared" si="0"/>
        <v>0</v>
      </c>
      <c r="L34" s="29">
        <f t="shared" si="1"/>
        <v>0</v>
      </c>
      <c r="M34" s="29">
        <f t="shared" si="2"/>
        <v>0</v>
      </c>
      <c r="N34" s="29">
        <f t="shared" si="3"/>
        <v>0</v>
      </c>
      <c r="O34" s="29">
        <f t="shared" si="4"/>
        <v>0</v>
      </c>
      <c r="P34" s="76">
        <f t="shared" si="5"/>
        <v>0</v>
      </c>
    </row>
    <row r="35" spans="1:16">
      <c r="A35" s="22">
        <v>18</v>
      </c>
      <c r="B35" s="50"/>
      <c r="C35" s="77" t="s">
        <v>259</v>
      </c>
      <c r="D35" s="87" t="s">
        <v>195</v>
      </c>
      <c r="E35" s="84">
        <v>1</v>
      </c>
      <c r="F35" s="29"/>
      <c r="G35" s="29"/>
      <c r="H35" s="29"/>
      <c r="I35" s="29"/>
      <c r="J35" s="29"/>
      <c r="K35" s="29">
        <f t="shared" si="0"/>
        <v>0</v>
      </c>
      <c r="L35" s="29">
        <f t="shared" si="1"/>
        <v>0</v>
      </c>
      <c r="M35" s="29">
        <f t="shared" si="2"/>
        <v>0</v>
      </c>
      <c r="N35" s="29">
        <f t="shared" si="3"/>
        <v>0</v>
      </c>
      <c r="O35" s="29">
        <f t="shared" si="4"/>
        <v>0</v>
      </c>
      <c r="P35" s="76">
        <f t="shared" si="5"/>
        <v>0</v>
      </c>
    </row>
    <row r="36" spans="1:16" ht="15.75" thickBot="1">
      <c r="A36" s="51"/>
      <c r="B36" s="78"/>
      <c r="C36" s="52"/>
      <c r="D36" s="53"/>
      <c r="E36" s="54"/>
      <c r="F36" s="55"/>
      <c r="G36" s="55"/>
      <c r="H36" s="55"/>
      <c r="I36" s="55"/>
      <c r="J36" s="55"/>
      <c r="K36" s="55"/>
      <c r="L36" s="55"/>
      <c r="M36" s="55"/>
      <c r="N36" s="55"/>
      <c r="O36" s="55"/>
      <c r="P36" s="79"/>
    </row>
    <row r="37" spans="1:16" ht="15.75" thickBot="1">
      <c r="A37" s="86"/>
      <c r="B37" s="189" t="s">
        <v>87</v>
      </c>
      <c r="C37" s="190"/>
      <c r="D37" s="190"/>
      <c r="E37" s="190"/>
      <c r="F37" s="190"/>
      <c r="G37" s="190"/>
      <c r="H37" s="190"/>
      <c r="I37" s="190"/>
      <c r="J37" s="190"/>
      <c r="K37" s="191"/>
      <c r="L37" s="47">
        <f>SUM(L17:L35)</f>
        <v>0</v>
      </c>
      <c r="M37" s="48">
        <f>SUM(M17:M35)</f>
        <v>0</v>
      </c>
      <c r="N37" s="48">
        <f>SUM(N17:N35)</f>
        <v>0</v>
      </c>
      <c r="O37" s="48">
        <f>SUM(O17:O35)</f>
        <v>0</v>
      </c>
      <c r="P37" s="49">
        <f>SUM(P17:P35)</f>
        <v>0</v>
      </c>
    </row>
    <row r="38" spans="1:16">
      <c r="A38" s="3"/>
      <c r="B38" s="3"/>
      <c r="C38" s="3"/>
      <c r="D38" s="3"/>
      <c r="E38" s="3"/>
      <c r="F38" s="3"/>
      <c r="G38" s="3"/>
      <c r="H38" s="3"/>
      <c r="I38" s="3"/>
      <c r="J38" s="3"/>
      <c r="K38" s="3"/>
      <c r="L38" s="3"/>
      <c r="M38" s="3"/>
      <c r="N38" s="3"/>
      <c r="O38" s="3"/>
      <c r="P38" s="3"/>
    </row>
    <row r="39" spans="1:16">
      <c r="A39" s="1"/>
      <c r="B39" s="1"/>
      <c r="C39" s="2"/>
      <c r="D39" s="2"/>
      <c r="E39" s="2"/>
      <c r="F39" s="1"/>
      <c r="G39" s="1"/>
      <c r="H39" s="1"/>
      <c r="I39" s="1"/>
      <c r="J39" s="1"/>
      <c r="K39" s="1"/>
      <c r="L39" s="1"/>
      <c r="M39" s="1"/>
      <c r="N39" s="1"/>
      <c r="O39" s="1"/>
      <c r="P39" s="1"/>
    </row>
    <row r="40" spans="1:16" s="82" customFormat="1" ht="14.25">
      <c r="A40" s="80" t="s">
        <v>32</v>
      </c>
      <c r="B40" s="192" t="str">
        <f>Koptame!B21</f>
        <v>Olga Osadčuka</v>
      </c>
      <c r="C40" s="192"/>
      <c r="D40" s="81"/>
      <c r="E40" s="81"/>
    </row>
    <row r="41" spans="1:16" s="82" customFormat="1" ht="14.25">
      <c r="A41" s="80"/>
      <c r="B41" s="188" t="s">
        <v>26</v>
      </c>
      <c r="C41" s="188"/>
      <c r="D41" s="188"/>
      <c r="E41" s="188"/>
    </row>
    <row r="42" spans="1:16" s="82" customFormat="1" ht="14.25">
      <c r="A42" s="80" t="str">
        <f>Koptame!A23</f>
        <v>Tāme sastādīta 2021.gada 11. aprīlī</v>
      </c>
      <c r="B42" s="80"/>
      <c r="C42" s="80"/>
      <c r="D42" s="80"/>
      <c r="E42" s="80"/>
    </row>
    <row r="43" spans="1:16" s="82" customFormat="1" ht="14.25">
      <c r="A43" s="80"/>
      <c r="B43" s="80"/>
      <c r="C43" s="80"/>
      <c r="D43" s="80"/>
      <c r="E43" s="80"/>
    </row>
    <row r="44" spans="1:16" s="82" customFormat="1" ht="14.25">
      <c r="A44" s="80" t="s">
        <v>33</v>
      </c>
      <c r="B44" s="192" t="str">
        <f>Koptame!B25</f>
        <v>Olga Osadčuka</v>
      </c>
      <c r="C44" s="192"/>
      <c r="D44" s="81"/>
      <c r="E44" s="81"/>
    </row>
    <row r="45" spans="1:16" s="82" customFormat="1" ht="14.25">
      <c r="A45" s="80"/>
      <c r="B45" s="188" t="s">
        <v>26</v>
      </c>
      <c r="C45" s="188"/>
      <c r="D45" s="188"/>
      <c r="E45" s="188"/>
    </row>
    <row r="46" spans="1:16" s="82" customFormat="1" ht="14.25">
      <c r="A46" s="80" t="s">
        <v>34</v>
      </c>
      <c r="B46" s="80"/>
      <c r="C46" s="80" t="str">
        <f>Koptame!B27</f>
        <v>4-02257</v>
      </c>
      <c r="D46" s="80"/>
      <c r="E46" s="80"/>
    </row>
  </sheetData>
  <mergeCells count="29">
    <mergeCell ref="O1:P1"/>
    <mergeCell ref="D2:H2"/>
    <mergeCell ref="C3:N3"/>
    <mergeCell ref="C4:N4"/>
    <mergeCell ref="A6:B6"/>
    <mergeCell ref="C6:N6"/>
    <mergeCell ref="A7:B7"/>
    <mergeCell ref="C7:N7"/>
    <mergeCell ref="A8:B8"/>
    <mergeCell ref="C8:N8"/>
    <mergeCell ref="A9:B9"/>
    <mergeCell ref="C9:N9"/>
    <mergeCell ref="A14:A15"/>
    <mergeCell ref="B14:B15"/>
    <mergeCell ref="C14:C15"/>
    <mergeCell ref="D14:D15"/>
    <mergeCell ref="E14:E15"/>
    <mergeCell ref="A10:B10"/>
    <mergeCell ref="C10:N10"/>
    <mergeCell ref="A11:H11"/>
    <mergeCell ref="I11:J11"/>
    <mergeCell ref="N11:O11"/>
    <mergeCell ref="B45:E45"/>
    <mergeCell ref="F14:K14"/>
    <mergeCell ref="L14:P14"/>
    <mergeCell ref="B37:K37"/>
    <mergeCell ref="B40:C40"/>
    <mergeCell ref="B41:E41"/>
    <mergeCell ref="B44:C44"/>
  </mergeCells>
  <pageMargins left="0.75" right="0.75" top="1" bottom="1" header="0.5" footer="0.5"/>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804BA-6783-4FCE-B54D-44E7EA8BF73F}">
  <sheetPr>
    <tabColor rgb="FFFFC000"/>
  </sheetPr>
  <dimension ref="A1:P34"/>
  <sheetViews>
    <sheetView workbookViewId="0">
      <selection activeCell="F18" sqref="F18:F24"/>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419</v>
      </c>
      <c r="J2" s="1"/>
      <c r="K2" s="1"/>
      <c r="L2" s="1"/>
      <c r="M2" s="1"/>
      <c r="N2" s="1"/>
      <c r="O2" s="1"/>
      <c r="P2" s="1"/>
    </row>
    <row r="3" spans="1:16" ht="15" customHeight="1">
      <c r="A3" s="1"/>
      <c r="B3" s="1"/>
      <c r="C3" s="206" t="s">
        <v>420</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12">
        <f>P25</f>
        <v>0</v>
      </c>
      <c r="L11" s="111" t="s">
        <v>15</v>
      </c>
      <c r="M11" s="46"/>
      <c r="N11" s="200"/>
      <c r="O11" s="201"/>
      <c r="P11" s="111"/>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10" t="s">
        <v>19</v>
      </c>
      <c r="G15" s="110" t="s">
        <v>20</v>
      </c>
      <c r="H15" s="110" t="s">
        <v>36</v>
      </c>
      <c r="I15" s="110" t="s">
        <v>43</v>
      </c>
      <c r="J15" s="110" t="s">
        <v>42</v>
      </c>
      <c r="K15" s="110" t="s">
        <v>8</v>
      </c>
      <c r="L15" s="110" t="s">
        <v>44</v>
      </c>
      <c r="M15" s="110" t="s">
        <v>36</v>
      </c>
      <c r="N15" s="110" t="s">
        <v>43</v>
      </c>
      <c r="O15" s="110"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405</v>
      </c>
      <c r="D17" s="92"/>
      <c r="E17" s="93"/>
      <c r="F17" s="94"/>
      <c r="G17" s="94"/>
      <c r="H17" s="94"/>
      <c r="I17" s="94"/>
      <c r="J17" s="94"/>
      <c r="K17" s="94"/>
      <c r="L17" s="94"/>
      <c r="M17" s="94"/>
      <c r="N17" s="94"/>
      <c r="O17" s="94"/>
      <c r="P17" s="95"/>
    </row>
    <row r="18" spans="1:16" ht="25.5">
      <c r="A18" s="90">
        <v>1</v>
      </c>
      <c r="B18" s="91"/>
      <c r="C18" s="103" t="s">
        <v>461</v>
      </c>
      <c r="D18" s="87" t="s">
        <v>233</v>
      </c>
      <c r="E18" s="83">
        <v>1</v>
      </c>
      <c r="F18" s="29"/>
      <c r="G18" s="29"/>
      <c r="H18" s="29"/>
      <c r="I18" s="29"/>
      <c r="J18" s="29"/>
      <c r="K18" s="29">
        <f>SUM(H18:J18)</f>
        <v>0</v>
      </c>
      <c r="L18" s="29">
        <f>ROUND(E18*F18,2)</f>
        <v>0</v>
      </c>
      <c r="M18" s="29">
        <f>ROUND(E18*H18,2)</f>
        <v>0</v>
      </c>
      <c r="N18" s="29">
        <f>ROUND(E18*I18,2)</f>
        <v>0</v>
      </c>
      <c r="O18" s="29">
        <f>ROUND(E18*J18,2)</f>
        <v>0</v>
      </c>
      <c r="P18" s="76">
        <f>SUM(M18:O18)</f>
        <v>0</v>
      </c>
    </row>
    <row r="19" spans="1:16" ht="25.5">
      <c r="A19" s="22">
        <v>2</v>
      </c>
      <c r="B19" s="50"/>
      <c r="C19" s="102" t="s">
        <v>406</v>
      </c>
      <c r="D19" s="87" t="s">
        <v>23</v>
      </c>
      <c r="E19" s="83">
        <v>178</v>
      </c>
      <c r="F19" s="29"/>
      <c r="G19" s="29"/>
      <c r="H19" s="29"/>
      <c r="I19" s="29"/>
      <c r="J19" s="29"/>
      <c r="K19" s="29">
        <f t="shared" ref="K19:K23" si="0">SUM(H19:J19)</f>
        <v>0</v>
      </c>
      <c r="L19" s="29">
        <f t="shared" ref="L19:L23" si="1">ROUND(E19*F19,2)</f>
        <v>0</v>
      </c>
      <c r="M19" s="29">
        <f t="shared" ref="M19:M23" si="2">ROUND(E19*H19,2)</f>
        <v>0</v>
      </c>
      <c r="N19" s="29">
        <f t="shared" ref="N19:N23" si="3">ROUND(E19*I19,2)</f>
        <v>0</v>
      </c>
      <c r="O19" s="29">
        <f t="shared" ref="O19:O23" si="4">ROUND(E19*J19,2)</f>
        <v>0</v>
      </c>
      <c r="P19" s="76">
        <f t="shared" ref="P19:P23" si="5">SUM(M19:O19)</f>
        <v>0</v>
      </c>
    </row>
    <row r="20" spans="1:16">
      <c r="A20" s="90">
        <v>3</v>
      </c>
      <c r="B20" s="50"/>
      <c r="C20" s="102" t="s">
        <v>407</v>
      </c>
      <c r="D20" s="87" t="s">
        <v>233</v>
      </c>
      <c r="E20" s="83">
        <v>1</v>
      </c>
      <c r="F20" s="29"/>
      <c r="G20" s="29"/>
      <c r="H20" s="29"/>
      <c r="I20" s="29"/>
      <c r="J20" s="29"/>
      <c r="K20" s="29">
        <f t="shared" si="0"/>
        <v>0</v>
      </c>
      <c r="L20" s="29">
        <f t="shared" si="1"/>
        <v>0</v>
      </c>
      <c r="M20" s="29">
        <f t="shared" si="2"/>
        <v>0</v>
      </c>
      <c r="N20" s="29">
        <f t="shared" si="3"/>
        <v>0</v>
      </c>
      <c r="O20" s="29">
        <f t="shared" si="4"/>
        <v>0</v>
      </c>
      <c r="P20" s="76">
        <f t="shared" si="5"/>
        <v>0</v>
      </c>
    </row>
    <row r="21" spans="1:16" ht="25.5">
      <c r="A21" s="22">
        <v>4</v>
      </c>
      <c r="B21" s="50"/>
      <c r="C21" s="102" t="s">
        <v>408</v>
      </c>
      <c r="D21" s="87" t="s">
        <v>233</v>
      </c>
      <c r="E21" s="83">
        <v>1</v>
      </c>
      <c r="F21" s="29"/>
      <c r="G21" s="29"/>
      <c r="H21" s="29"/>
      <c r="I21" s="29"/>
      <c r="J21" s="29"/>
      <c r="K21" s="29">
        <f t="shared" si="0"/>
        <v>0</v>
      </c>
      <c r="L21" s="29">
        <f t="shared" si="1"/>
        <v>0</v>
      </c>
      <c r="M21" s="29">
        <f t="shared" si="2"/>
        <v>0</v>
      </c>
      <c r="N21" s="29">
        <f t="shared" si="3"/>
        <v>0</v>
      </c>
      <c r="O21" s="29">
        <f t="shared" si="4"/>
        <v>0</v>
      </c>
      <c r="P21" s="76">
        <f t="shared" si="5"/>
        <v>0</v>
      </c>
    </row>
    <row r="22" spans="1:16" s="118" customFormat="1">
      <c r="A22" s="90">
        <v>5</v>
      </c>
      <c r="B22" s="115"/>
      <c r="C22" s="102" t="s">
        <v>259</v>
      </c>
      <c r="D22" s="87" t="s">
        <v>233</v>
      </c>
      <c r="E22" s="83">
        <v>1</v>
      </c>
      <c r="F22" s="29"/>
      <c r="G22" s="29"/>
      <c r="H22" s="29"/>
      <c r="I22" s="29"/>
      <c r="J22" s="29"/>
      <c r="K22" s="29">
        <f t="shared" si="0"/>
        <v>0</v>
      </c>
      <c r="L22" s="29">
        <f t="shared" si="1"/>
        <v>0</v>
      </c>
      <c r="M22" s="29">
        <f t="shared" si="2"/>
        <v>0</v>
      </c>
      <c r="N22" s="29">
        <f t="shared" si="3"/>
        <v>0</v>
      </c>
      <c r="O22" s="29">
        <f t="shared" si="4"/>
        <v>0</v>
      </c>
      <c r="P22" s="76">
        <f t="shared" si="5"/>
        <v>0</v>
      </c>
    </row>
    <row r="23" spans="1:16" s="118" customFormat="1">
      <c r="A23" s="22">
        <v>6</v>
      </c>
      <c r="B23" s="115"/>
      <c r="C23" s="103" t="s">
        <v>462</v>
      </c>
      <c r="D23" s="87" t="s">
        <v>233</v>
      </c>
      <c r="E23" s="83">
        <v>1</v>
      </c>
      <c r="F23" s="29"/>
      <c r="G23" s="29"/>
      <c r="H23" s="29"/>
      <c r="I23" s="29"/>
      <c r="J23" s="29"/>
      <c r="K23" s="29">
        <f t="shared" si="0"/>
        <v>0</v>
      </c>
      <c r="L23" s="29">
        <f t="shared" si="1"/>
        <v>0</v>
      </c>
      <c r="M23" s="29">
        <f t="shared" si="2"/>
        <v>0</v>
      </c>
      <c r="N23" s="29">
        <f t="shared" si="3"/>
        <v>0</v>
      </c>
      <c r="O23" s="29">
        <f t="shared" si="4"/>
        <v>0</v>
      </c>
      <c r="P23" s="76">
        <f t="shared" si="5"/>
        <v>0</v>
      </c>
    </row>
    <row r="24" spans="1:16" ht="15.75" thickBot="1">
      <c r="A24" s="51"/>
      <c r="B24" s="78"/>
      <c r="C24" s="52"/>
      <c r="D24" s="53"/>
      <c r="E24" s="54"/>
      <c r="F24" s="55"/>
      <c r="G24" s="55"/>
      <c r="H24" s="55"/>
      <c r="I24" s="55"/>
      <c r="J24" s="55"/>
      <c r="K24" s="55"/>
      <c r="L24" s="55"/>
      <c r="M24" s="55"/>
      <c r="N24" s="55"/>
      <c r="O24" s="55"/>
      <c r="P24" s="79"/>
    </row>
    <row r="25" spans="1:16" ht="15.75" thickBot="1">
      <c r="A25" s="86"/>
      <c r="B25" s="189" t="s">
        <v>87</v>
      </c>
      <c r="C25" s="190"/>
      <c r="D25" s="190"/>
      <c r="E25" s="190"/>
      <c r="F25" s="190"/>
      <c r="G25" s="190"/>
      <c r="H25" s="190"/>
      <c r="I25" s="190"/>
      <c r="J25" s="190"/>
      <c r="K25" s="191"/>
      <c r="L25" s="47">
        <f>SUM(L17:L23)</f>
        <v>0</v>
      </c>
      <c r="M25" s="48">
        <f>SUM(M17:M23)</f>
        <v>0</v>
      </c>
      <c r="N25" s="48">
        <f>SUM(N17:N23)</f>
        <v>0</v>
      </c>
      <c r="O25" s="48">
        <f>SUM(O17:O23)</f>
        <v>0</v>
      </c>
      <c r="P25" s="49">
        <f>SUM(P17:P23)</f>
        <v>0</v>
      </c>
    </row>
    <row r="26" spans="1:16">
      <c r="A26" s="3"/>
      <c r="B26" s="3"/>
      <c r="C26" s="3"/>
      <c r="D26" s="3"/>
      <c r="E26" s="3"/>
      <c r="F26" s="3"/>
      <c r="G26" s="3"/>
      <c r="H26" s="3"/>
      <c r="I26" s="3"/>
      <c r="J26" s="3"/>
      <c r="K26" s="3"/>
      <c r="L26" s="3"/>
      <c r="M26" s="3"/>
      <c r="N26" s="3"/>
      <c r="O26" s="3"/>
      <c r="P26" s="3"/>
    </row>
    <row r="27" spans="1:16">
      <c r="A27" s="1"/>
      <c r="B27" s="1"/>
      <c r="C27" s="2"/>
      <c r="D27" s="2"/>
      <c r="E27" s="2"/>
      <c r="F27" s="1"/>
      <c r="G27" s="1"/>
      <c r="H27" s="1"/>
      <c r="I27" s="1"/>
      <c r="J27" s="1"/>
      <c r="K27" s="1"/>
      <c r="L27" s="1"/>
      <c r="M27" s="1"/>
      <c r="N27" s="1"/>
      <c r="O27" s="1"/>
      <c r="P27" s="1"/>
    </row>
    <row r="28" spans="1:16" s="82" customFormat="1" ht="14.25">
      <c r="A28" s="80" t="s">
        <v>32</v>
      </c>
      <c r="B28" s="192" t="str">
        <f>Koptame!B21</f>
        <v>Olga Osadčuka</v>
      </c>
      <c r="C28" s="192"/>
      <c r="D28" s="81"/>
      <c r="E28" s="81"/>
    </row>
    <row r="29" spans="1:16" s="82" customFormat="1" ht="14.25">
      <c r="A29" s="80"/>
      <c r="B29" s="188" t="s">
        <v>26</v>
      </c>
      <c r="C29" s="188"/>
      <c r="D29" s="188"/>
      <c r="E29" s="188"/>
    </row>
    <row r="30" spans="1:16" s="82" customFormat="1" ht="14.25">
      <c r="A30" s="80" t="str">
        <f>Koptame!A23</f>
        <v>Tāme sastādīta 2021.gada 11. aprīlī</v>
      </c>
      <c r="B30" s="80"/>
      <c r="C30" s="80"/>
      <c r="D30" s="80"/>
      <c r="E30" s="80"/>
    </row>
    <row r="31" spans="1:16" s="82" customFormat="1" ht="14.25">
      <c r="A31" s="80"/>
      <c r="B31" s="80"/>
      <c r="C31" s="80"/>
      <c r="D31" s="80"/>
      <c r="E31" s="80"/>
    </row>
    <row r="32" spans="1:16" s="82" customFormat="1" ht="14.25">
      <c r="A32" s="80" t="s">
        <v>33</v>
      </c>
      <c r="B32" s="192" t="str">
        <f>Koptame!B25</f>
        <v>Olga Osadčuka</v>
      </c>
      <c r="C32" s="192"/>
      <c r="D32" s="81"/>
      <c r="E32" s="81"/>
    </row>
    <row r="33" spans="1:5" s="82" customFormat="1" ht="14.25">
      <c r="A33" s="80"/>
      <c r="B33" s="188" t="s">
        <v>26</v>
      </c>
      <c r="C33" s="188"/>
      <c r="D33" s="188"/>
      <c r="E33" s="188"/>
    </row>
    <row r="34" spans="1:5" s="82" customFormat="1" ht="14.25">
      <c r="A34" s="80" t="s">
        <v>34</v>
      </c>
      <c r="B34" s="80"/>
      <c r="C34" s="80" t="str">
        <f>Koptame!B27</f>
        <v>4-02257</v>
      </c>
      <c r="D34" s="80"/>
      <c r="E34" s="80"/>
    </row>
  </sheetData>
  <mergeCells count="29">
    <mergeCell ref="O1:P1"/>
    <mergeCell ref="D2:H2"/>
    <mergeCell ref="C3:N3"/>
    <mergeCell ref="C4:N4"/>
    <mergeCell ref="A6:B6"/>
    <mergeCell ref="C6:N6"/>
    <mergeCell ref="A7:B7"/>
    <mergeCell ref="C7:N7"/>
    <mergeCell ref="A8:B8"/>
    <mergeCell ref="C8:N8"/>
    <mergeCell ref="A9:B9"/>
    <mergeCell ref="C9:N9"/>
    <mergeCell ref="A14:A15"/>
    <mergeCell ref="B14:B15"/>
    <mergeCell ref="C14:C15"/>
    <mergeCell ref="D14:D15"/>
    <mergeCell ref="E14:E15"/>
    <mergeCell ref="A10:B10"/>
    <mergeCell ref="C10:N10"/>
    <mergeCell ref="A11:H11"/>
    <mergeCell ref="I11:J11"/>
    <mergeCell ref="N11:O11"/>
    <mergeCell ref="B33:E33"/>
    <mergeCell ref="F14:K14"/>
    <mergeCell ref="L14:P14"/>
    <mergeCell ref="B25:K25"/>
    <mergeCell ref="B28:C28"/>
    <mergeCell ref="B29:E29"/>
    <mergeCell ref="B32:C32"/>
  </mergeCells>
  <pageMargins left="0.75" right="0.75" top="1" bottom="1" header="0.5" footer="0.5"/>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D4DF5-EE27-47B5-9644-51AC06B2243D}">
  <sheetPr>
    <tabColor rgb="FFFFC000"/>
  </sheetPr>
  <dimension ref="A1:T62"/>
  <sheetViews>
    <sheetView topLeftCell="A2" workbookViewId="0">
      <selection activeCell="H21" sqref="H21"/>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421</v>
      </c>
      <c r="J2" s="1"/>
      <c r="K2" s="1"/>
      <c r="L2" s="1"/>
      <c r="M2" s="1"/>
      <c r="N2" s="1"/>
      <c r="O2" s="1"/>
      <c r="P2" s="1"/>
    </row>
    <row r="3" spans="1:16" ht="15" customHeight="1">
      <c r="A3" s="1"/>
      <c r="B3" s="1"/>
      <c r="C3" s="206" t="s">
        <v>164</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08">
        <f>P53</f>
        <v>0</v>
      </c>
      <c r="L11" s="107" t="s">
        <v>15</v>
      </c>
      <c r="M11" s="46"/>
      <c r="N11" s="200"/>
      <c r="O11" s="201"/>
      <c r="P11" s="107"/>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09" t="s">
        <v>19</v>
      </c>
      <c r="G15" s="109" t="s">
        <v>20</v>
      </c>
      <c r="H15" s="109" t="s">
        <v>36</v>
      </c>
      <c r="I15" s="109" t="s">
        <v>43</v>
      </c>
      <c r="J15" s="109" t="s">
        <v>42</v>
      </c>
      <c r="K15" s="109" t="s">
        <v>8</v>
      </c>
      <c r="L15" s="109" t="s">
        <v>44</v>
      </c>
      <c r="M15" s="109" t="s">
        <v>36</v>
      </c>
      <c r="N15" s="109" t="s">
        <v>43</v>
      </c>
      <c r="O15" s="109"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165</v>
      </c>
      <c r="D17" s="92"/>
      <c r="E17" s="93"/>
      <c r="F17" s="94"/>
      <c r="G17" s="94"/>
      <c r="H17" s="94"/>
      <c r="I17" s="94"/>
      <c r="J17" s="94"/>
      <c r="K17" s="94"/>
      <c r="L17" s="94"/>
      <c r="M17" s="94"/>
      <c r="N17" s="94"/>
      <c r="O17" s="94"/>
      <c r="P17" s="95"/>
    </row>
    <row r="18" spans="1:16">
      <c r="A18" s="22"/>
      <c r="B18" s="50"/>
      <c r="C18" s="103" t="s">
        <v>188</v>
      </c>
      <c r="D18" s="87" t="s">
        <v>189</v>
      </c>
      <c r="E18" s="83">
        <v>1</v>
      </c>
      <c r="F18" s="29"/>
      <c r="G18" s="29"/>
      <c r="H18" s="29"/>
      <c r="I18" s="29"/>
      <c r="J18" s="29"/>
      <c r="K18" s="29">
        <f>SUM(H18:J18)</f>
        <v>0</v>
      </c>
      <c r="L18" s="29">
        <f>ROUND(E18*F18,2)</f>
        <v>0</v>
      </c>
      <c r="M18" s="29">
        <f>ROUND(E18*H18,2)</f>
        <v>0</v>
      </c>
      <c r="N18" s="29">
        <f>ROUND(E18*I18,2)</f>
        <v>0</v>
      </c>
      <c r="O18" s="29">
        <f>ROUND(E18*J18,2)</f>
        <v>0</v>
      </c>
      <c r="P18" s="76">
        <f>SUM(M18:O18)</f>
        <v>0</v>
      </c>
    </row>
    <row r="19" spans="1:16">
      <c r="A19" s="22">
        <v>1</v>
      </c>
      <c r="B19" s="50"/>
      <c r="C19" s="103" t="s">
        <v>166</v>
      </c>
      <c r="D19" s="87" t="s">
        <v>25</v>
      </c>
      <c r="E19" s="83">
        <v>219.2</v>
      </c>
      <c r="F19" s="29"/>
      <c r="G19" s="29"/>
      <c r="H19" s="29"/>
      <c r="I19" s="29"/>
      <c r="J19" s="29"/>
      <c r="K19" s="29">
        <f>SUM(H19:J19)</f>
        <v>0</v>
      </c>
      <c r="L19" s="29">
        <f>ROUND(E19*F19,2)</f>
        <v>0</v>
      </c>
      <c r="M19" s="29">
        <f>ROUND(E19*H19,2)</f>
        <v>0</v>
      </c>
      <c r="N19" s="29">
        <f>ROUND(E19*I19,2)</f>
        <v>0</v>
      </c>
      <c r="O19" s="29">
        <f>ROUND(E19*J19,2)</f>
        <v>0</v>
      </c>
      <c r="P19" s="76">
        <f>SUM(M19:O19)</f>
        <v>0</v>
      </c>
    </row>
    <row r="20" spans="1:16">
      <c r="A20" s="22">
        <v>2</v>
      </c>
      <c r="B20" s="50"/>
      <c r="C20" s="103" t="s">
        <v>190</v>
      </c>
      <c r="D20" s="87" t="s">
        <v>29</v>
      </c>
      <c r="E20" s="83">
        <f>(102.7*0.77+255*0.58)*1.2</f>
        <v>272.37</v>
      </c>
      <c r="F20" s="29"/>
      <c r="G20" s="29"/>
      <c r="H20" s="29"/>
      <c r="I20" s="29"/>
      <c r="J20" s="29"/>
      <c r="K20" s="29">
        <f>SUM(H20:J20)</f>
        <v>0</v>
      </c>
      <c r="L20" s="29">
        <f>ROUND(E20*F20,2)</f>
        <v>0</v>
      </c>
      <c r="M20" s="29">
        <f>ROUND(E20*H20,2)</f>
        <v>0</v>
      </c>
      <c r="N20" s="29">
        <f>ROUND(E20*I20,2)</f>
        <v>0</v>
      </c>
      <c r="O20" s="29">
        <f>ROUND(E20*J20,2)</f>
        <v>0</v>
      </c>
      <c r="P20" s="76">
        <f>SUM(M20:O20)</f>
        <v>0</v>
      </c>
    </row>
    <row r="21" spans="1:16">
      <c r="A21" s="22"/>
      <c r="B21" s="50"/>
      <c r="C21" s="104" t="s">
        <v>168</v>
      </c>
      <c r="D21" s="87"/>
      <c r="E21" s="84"/>
      <c r="F21" s="29"/>
      <c r="G21" s="29"/>
      <c r="H21" s="29"/>
      <c r="I21" s="29"/>
      <c r="J21" s="29"/>
      <c r="K21" s="29"/>
      <c r="L21" s="29"/>
      <c r="M21" s="29"/>
      <c r="N21" s="29"/>
      <c r="O21" s="29"/>
      <c r="P21" s="76"/>
    </row>
    <row r="22" spans="1:16">
      <c r="A22" s="22">
        <v>1</v>
      </c>
      <c r="B22" s="50"/>
      <c r="C22" s="103" t="s">
        <v>167</v>
      </c>
      <c r="D22" s="87" t="s">
        <v>25</v>
      </c>
      <c r="E22" s="84">
        <v>102.7</v>
      </c>
      <c r="F22" s="29"/>
      <c r="G22" s="29"/>
      <c r="H22" s="29"/>
      <c r="I22" s="29"/>
      <c r="J22" s="29"/>
      <c r="K22" s="29">
        <f>SUM(H22:J22)</f>
        <v>0</v>
      </c>
      <c r="L22" s="29">
        <f t="shared" ref="L22:L30" si="0">ROUND(E22*F22,2)</f>
        <v>0</v>
      </c>
      <c r="M22" s="29">
        <f t="shared" ref="M22:M30" si="1">ROUND(E22*H22,2)</f>
        <v>0</v>
      </c>
      <c r="N22" s="29">
        <f t="shared" ref="N22:N30" si="2">ROUND(E22*I22,2)</f>
        <v>0</v>
      </c>
      <c r="O22" s="29">
        <f t="shared" ref="O22:O30" si="3">ROUND(E22*J22,2)</f>
        <v>0</v>
      </c>
      <c r="P22" s="76">
        <f t="shared" ref="P22:P30" si="4">SUM(M22:O22)</f>
        <v>0</v>
      </c>
    </row>
    <row r="23" spans="1:16" ht="25.5">
      <c r="A23" s="22">
        <v>2</v>
      </c>
      <c r="B23" s="50"/>
      <c r="C23" s="103" t="s">
        <v>174</v>
      </c>
      <c r="D23" s="87" t="s">
        <v>29</v>
      </c>
      <c r="E23" s="84">
        <f>E22*0.3</f>
        <v>30.81</v>
      </c>
      <c r="F23" s="29"/>
      <c r="G23" s="29"/>
      <c r="H23" s="29"/>
      <c r="I23" s="29"/>
      <c r="J23" s="29"/>
      <c r="K23" s="29">
        <f>SUM(H23:J23)</f>
        <v>0</v>
      </c>
      <c r="L23" s="29">
        <f t="shared" si="0"/>
        <v>0</v>
      </c>
      <c r="M23" s="29">
        <f t="shared" si="1"/>
        <v>0</v>
      </c>
      <c r="N23" s="29">
        <f t="shared" si="2"/>
        <v>0</v>
      </c>
      <c r="O23" s="29">
        <f t="shared" si="3"/>
        <v>0</v>
      </c>
      <c r="P23" s="76">
        <f t="shared" si="4"/>
        <v>0</v>
      </c>
    </row>
    <row r="24" spans="1:16" ht="25.5">
      <c r="A24" s="22">
        <v>3</v>
      </c>
      <c r="B24" s="50"/>
      <c r="C24" s="102" t="s">
        <v>463</v>
      </c>
      <c r="D24" s="87" t="s">
        <v>29</v>
      </c>
      <c r="E24" s="84">
        <f>E23*1.25</f>
        <v>38.51</v>
      </c>
      <c r="F24" s="29"/>
      <c r="G24" s="29"/>
      <c r="H24" s="29"/>
      <c r="I24" s="29"/>
      <c r="J24" s="29"/>
      <c r="K24" s="29"/>
      <c r="L24" s="29">
        <f t="shared" si="0"/>
        <v>0</v>
      </c>
      <c r="M24" s="29">
        <f t="shared" si="1"/>
        <v>0</v>
      </c>
      <c r="N24" s="29">
        <f t="shared" si="2"/>
        <v>0</v>
      </c>
      <c r="O24" s="29">
        <f t="shared" si="3"/>
        <v>0</v>
      </c>
      <c r="P24" s="76">
        <f t="shared" si="4"/>
        <v>0</v>
      </c>
    </row>
    <row r="25" spans="1:16">
      <c r="A25" s="22">
        <v>4</v>
      </c>
      <c r="B25" s="50"/>
      <c r="C25" s="103" t="s">
        <v>170</v>
      </c>
      <c r="D25" s="87" t="s">
        <v>29</v>
      </c>
      <c r="E25" s="84">
        <f>E22*0.2</f>
        <v>20.54</v>
      </c>
      <c r="F25" s="29"/>
      <c r="G25" s="29"/>
      <c r="H25" s="29"/>
      <c r="I25" s="29"/>
      <c r="J25" s="29"/>
      <c r="K25" s="29">
        <f>SUM(H25:J25)</f>
        <v>0</v>
      </c>
      <c r="L25" s="29">
        <f t="shared" si="0"/>
        <v>0</v>
      </c>
      <c r="M25" s="29">
        <f t="shared" si="1"/>
        <v>0</v>
      </c>
      <c r="N25" s="29">
        <f t="shared" si="2"/>
        <v>0</v>
      </c>
      <c r="O25" s="29">
        <f t="shared" si="3"/>
        <v>0</v>
      </c>
      <c r="P25" s="76">
        <f t="shared" si="4"/>
        <v>0</v>
      </c>
    </row>
    <row r="26" spans="1:16">
      <c r="A26" s="22">
        <v>5</v>
      </c>
      <c r="B26" s="50"/>
      <c r="C26" s="102" t="s">
        <v>464</v>
      </c>
      <c r="D26" s="87" t="s">
        <v>29</v>
      </c>
      <c r="E26" s="84">
        <f>E25*1.25</f>
        <v>25.68</v>
      </c>
      <c r="F26" s="29"/>
      <c r="G26" s="29"/>
      <c r="H26" s="29"/>
      <c r="I26" s="29"/>
      <c r="J26" s="29"/>
      <c r="K26" s="29"/>
      <c r="L26" s="29">
        <f t="shared" si="0"/>
        <v>0</v>
      </c>
      <c r="M26" s="29">
        <f t="shared" si="1"/>
        <v>0</v>
      </c>
      <c r="N26" s="29">
        <f t="shared" si="2"/>
        <v>0</v>
      </c>
      <c r="O26" s="29">
        <f t="shared" si="3"/>
        <v>0</v>
      </c>
      <c r="P26" s="76">
        <f t="shared" si="4"/>
        <v>0</v>
      </c>
    </row>
    <row r="27" spans="1:16">
      <c r="A27" s="22">
        <v>6</v>
      </c>
      <c r="B27" s="50"/>
      <c r="C27" s="103" t="s">
        <v>171</v>
      </c>
      <c r="D27" s="87" t="s">
        <v>29</v>
      </c>
      <c r="E27" s="84">
        <f>E22*0.1</f>
        <v>10.27</v>
      </c>
      <c r="F27" s="29"/>
      <c r="G27" s="29"/>
      <c r="H27" s="29"/>
      <c r="I27" s="29"/>
      <c r="J27" s="29"/>
      <c r="K27" s="29">
        <f>SUM(H27:J27)</f>
        <v>0</v>
      </c>
      <c r="L27" s="29">
        <f t="shared" si="0"/>
        <v>0</v>
      </c>
      <c r="M27" s="29">
        <f t="shared" si="1"/>
        <v>0</v>
      </c>
      <c r="N27" s="29">
        <f t="shared" si="2"/>
        <v>0</v>
      </c>
      <c r="O27" s="29">
        <f t="shared" si="3"/>
        <v>0</v>
      </c>
      <c r="P27" s="76">
        <f t="shared" si="4"/>
        <v>0</v>
      </c>
    </row>
    <row r="28" spans="1:16">
      <c r="A28" s="22">
        <v>7</v>
      </c>
      <c r="B28" s="50"/>
      <c r="C28" s="102" t="s">
        <v>465</v>
      </c>
      <c r="D28" s="87" t="s">
        <v>29</v>
      </c>
      <c r="E28" s="84">
        <f>E27*1.25</f>
        <v>12.84</v>
      </c>
      <c r="F28" s="29"/>
      <c r="G28" s="29"/>
      <c r="H28" s="29"/>
      <c r="I28" s="29"/>
      <c r="J28" s="29"/>
      <c r="K28" s="29"/>
      <c r="L28" s="29">
        <f t="shared" si="0"/>
        <v>0</v>
      </c>
      <c r="M28" s="29">
        <f t="shared" si="1"/>
        <v>0</v>
      </c>
      <c r="N28" s="29">
        <f t="shared" si="2"/>
        <v>0</v>
      </c>
      <c r="O28" s="29">
        <f t="shared" si="3"/>
        <v>0</v>
      </c>
      <c r="P28" s="76">
        <f t="shared" si="4"/>
        <v>0</v>
      </c>
    </row>
    <row r="29" spans="1:16">
      <c r="A29" s="22">
        <v>8</v>
      </c>
      <c r="B29" s="50"/>
      <c r="C29" s="103" t="s">
        <v>172</v>
      </c>
      <c r="D29" s="87" t="s">
        <v>29</v>
      </c>
      <c r="E29" s="83">
        <f>E22*0.05</f>
        <v>5.14</v>
      </c>
      <c r="F29" s="29"/>
      <c r="G29" s="29"/>
      <c r="H29" s="29"/>
      <c r="I29" s="29"/>
      <c r="J29" s="29"/>
      <c r="K29" s="29">
        <f>SUM(H29:J29)</f>
        <v>0</v>
      </c>
      <c r="L29" s="29">
        <f t="shared" si="0"/>
        <v>0</v>
      </c>
      <c r="M29" s="29">
        <f t="shared" si="1"/>
        <v>0</v>
      </c>
      <c r="N29" s="29">
        <f t="shared" si="2"/>
        <v>0</v>
      </c>
      <c r="O29" s="29">
        <f t="shared" si="3"/>
        <v>0</v>
      </c>
      <c r="P29" s="76">
        <f t="shared" si="4"/>
        <v>0</v>
      </c>
    </row>
    <row r="30" spans="1:16">
      <c r="A30" s="22">
        <v>9</v>
      </c>
      <c r="B30" s="50"/>
      <c r="C30" s="102" t="s">
        <v>173</v>
      </c>
      <c r="D30" s="87" t="s">
        <v>29</v>
      </c>
      <c r="E30" s="83">
        <f>E29*1.25</f>
        <v>6.43</v>
      </c>
      <c r="F30" s="29"/>
      <c r="G30" s="29"/>
      <c r="H30" s="29"/>
      <c r="I30" s="29"/>
      <c r="J30" s="29"/>
      <c r="K30" s="29"/>
      <c r="L30" s="29">
        <f t="shared" si="0"/>
        <v>0</v>
      </c>
      <c r="M30" s="29">
        <f t="shared" si="1"/>
        <v>0</v>
      </c>
      <c r="N30" s="29">
        <f t="shared" si="2"/>
        <v>0</v>
      </c>
      <c r="O30" s="29">
        <f t="shared" si="3"/>
        <v>0</v>
      </c>
      <c r="P30" s="76">
        <f t="shared" si="4"/>
        <v>0</v>
      </c>
    </row>
    <row r="31" spans="1:16">
      <c r="A31" s="22">
        <v>10</v>
      </c>
      <c r="B31" s="50"/>
      <c r="C31" s="103" t="s">
        <v>177</v>
      </c>
      <c r="D31" s="87" t="s">
        <v>25</v>
      </c>
      <c r="E31" s="84">
        <f>E22</f>
        <v>102.7</v>
      </c>
      <c r="F31" s="29"/>
      <c r="G31" s="29"/>
      <c r="H31" s="29"/>
      <c r="I31" s="29"/>
      <c r="J31" s="29"/>
      <c r="K31" s="29">
        <f t="shared" ref="K31:K51" si="5">SUM(H31:J31)</f>
        <v>0</v>
      </c>
      <c r="L31" s="29">
        <f t="shared" ref="L31:L51" si="6">ROUND(E31*F31,2)</f>
        <v>0</v>
      </c>
      <c r="M31" s="29">
        <f t="shared" ref="M31:M51" si="7">ROUND(E31*H31,2)</f>
        <v>0</v>
      </c>
      <c r="N31" s="29">
        <f t="shared" ref="N31:N51" si="8">ROUND(E31*I31,2)</f>
        <v>0</v>
      </c>
      <c r="O31" s="29">
        <f t="shared" ref="O31:O51" si="9">ROUND(E31*J31,2)</f>
        <v>0</v>
      </c>
      <c r="P31" s="76">
        <f t="shared" ref="P31:P51" si="10">SUM(M31:O31)</f>
        <v>0</v>
      </c>
    </row>
    <row r="32" spans="1:16">
      <c r="A32" s="22">
        <v>11</v>
      </c>
      <c r="B32" s="50"/>
      <c r="C32" s="102" t="s">
        <v>466</v>
      </c>
      <c r="D32" s="87" t="s">
        <v>25</v>
      </c>
      <c r="E32" s="83">
        <f>E31*1.1</f>
        <v>112.97</v>
      </c>
      <c r="F32" s="29"/>
      <c r="G32" s="29"/>
      <c r="H32" s="29"/>
      <c r="I32" s="29"/>
      <c r="J32" s="29"/>
      <c r="K32" s="29">
        <f t="shared" si="5"/>
        <v>0</v>
      </c>
      <c r="L32" s="29">
        <f t="shared" si="6"/>
        <v>0</v>
      </c>
      <c r="M32" s="29">
        <f t="shared" si="7"/>
        <v>0</v>
      </c>
      <c r="N32" s="29">
        <f t="shared" si="8"/>
        <v>0</v>
      </c>
      <c r="O32" s="29">
        <f t="shared" si="9"/>
        <v>0</v>
      </c>
      <c r="P32" s="76">
        <f t="shared" si="10"/>
        <v>0</v>
      </c>
    </row>
    <row r="33" spans="1:19">
      <c r="A33" s="22"/>
      <c r="B33" s="50"/>
      <c r="C33" s="104" t="s">
        <v>175</v>
      </c>
      <c r="D33" s="87"/>
      <c r="E33" s="83"/>
      <c r="F33" s="29"/>
      <c r="G33" s="29"/>
      <c r="H33" s="29"/>
      <c r="I33" s="29"/>
      <c r="J33" s="29"/>
      <c r="K33" s="29"/>
      <c r="L33" s="29"/>
      <c r="M33" s="29"/>
      <c r="N33" s="29"/>
      <c r="O33" s="29"/>
      <c r="P33" s="76"/>
    </row>
    <row r="34" spans="1:19">
      <c r="A34" s="22">
        <v>1</v>
      </c>
      <c r="B34" s="50"/>
      <c r="C34" s="103" t="s">
        <v>167</v>
      </c>
      <c r="D34" s="87" t="s">
        <v>25</v>
      </c>
      <c r="E34" s="84">
        <v>255</v>
      </c>
      <c r="F34" s="29"/>
      <c r="G34" s="29"/>
      <c r="H34" s="29"/>
      <c r="I34" s="29"/>
      <c r="J34" s="29"/>
      <c r="K34" s="29">
        <f>SUM(H34:J34)</f>
        <v>0</v>
      </c>
      <c r="L34" s="29">
        <f t="shared" ref="L34:L40" si="11">ROUND(E34*F34,2)</f>
        <v>0</v>
      </c>
      <c r="M34" s="29">
        <f t="shared" ref="M34:M40" si="12">ROUND(E34*H34,2)</f>
        <v>0</v>
      </c>
      <c r="N34" s="29">
        <f t="shared" ref="N34:N40" si="13">ROUND(E34*I34,2)</f>
        <v>0</v>
      </c>
      <c r="O34" s="29">
        <f t="shared" ref="O34:O40" si="14">ROUND(E34*J34,2)</f>
        <v>0</v>
      </c>
      <c r="P34" s="76">
        <f t="shared" ref="P34:P40" si="15">SUM(M34:O34)</f>
        <v>0</v>
      </c>
    </row>
    <row r="35" spans="1:19" ht="25.5">
      <c r="A35" s="22">
        <v>2</v>
      </c>
      <c r="B35" s="50"/>
      <c r="C35" s="103" t="s">
        <v>169</v>
      </c>
      <c r="D35" s="87" t="s">
        <v>29</v>
      </c>
      <c r="E35" s="84">
        <f>E34*0.2</f>
        <v>51</v>
      </c>
      <c r="F35" s="29"/>
      <c r="G35" s="29"/>
      <c r="H35" s="29"/>
      <c r="I35" s="29"/>
      <c r="J35" s="29"/>
      <c r="K35" s="29">
        <f>SUM(H35:J35)</f>
        <v>0</v>
      </c>
      <c r="L35" s="29">
        <f t="shared" si="11"/>
        <v>0</v>
      </c>
      <c r="M35" s="29">
        <f t="shared" si="12"/>
        <v>0</v>
      </c>
      <c r="N35" s="29">
        <f t="shared" si="13"/>
        <v>0</v>
      </c>
      <c r="O35" s="29">
        <f t="shared" si="14"/>
        <v>0</v>
      </c>
      <c r="P35" s="76">
        <f t="shared" si="15"/>
        <v>0</v>
      </c>
    </row>
    <row r="36" spans="1:19" ht="25.5">
      <c r="A36" s="22">
        <v>3</v>
      </c>
      <c r="B36" s="50"/>
      <c r="C36" s="102" t="s">
        <v>467</v>
      </c>
      <c r="D36" s="87" t="s">
        <v>29</v>
      </c>
      <c r="E36" s="84">
        <f>E35*1.25</f>
        <v>63.75</v>
      </c>
      <c r="F36" s="29"/>
      <c r="G36" s="29"/>
      <c r="H36" s="29"/>
      <c r="I36" s="29"/>
      <c r="J36" s="29"/>
      <c r="K36" s="29"/>
      <c r="L36" s="29">
        <f t="shared" si="11"/>
        <v>0</v>
      </c>
      <c r="M36" s="29">
        <f t="shared" si="12"/>
        <v>0</v>
      </c>
      <c r="N36" s="29">
        <f t="shared" si="13"/>
        <v>0</v>
      </c>
      <c r="O36" s="29">
        <f t="shared" si="14"/>
        <v>0</v>
      </c>
      <c r="P36" s="76">
        <f t="shared" si="15"/>
        <v>0</v>
      </c>
    </row>
    <row r="37" spans="1:19">
      <c r="A37" s="22">
        <v>4</v>
      </c>
      <c r="B37" s="50"/>
      <c r="C37" s="103" t="s">
        <v>176</v>
      </c>
      <c r="D37" s="87" t="s">
        <v>29</v>
      </c>
      <c r="E37" s="84">
        <f>E34*0.25</f>
        <v>63.75</v>
      </c>
      <c r="F37" s="29"/>
      <c r="G37" s="29"/>
      <c r="H37" s="29"/>
      <c r="I37" s="29"/>
      <c r="J37" s="29"/>
      <c r="K37" s="29">
        <f>SUM(H37:J37)</f>
        <v>0</v>
      </c>
      <c r="L37" s="29">
        <f t="shared" si="11"/>
        <v>0</v>
      </c>
      <c r="M37" s="29">
        <f t="shared" si="12"/>
        <v>0</v>
      </c>
      <c r="N37" s="29">
        <f t="shared" si="13"/>
        <v>0</v>
      </c>
      <c r="O37" s="29">
        <f t="shared" si="14"/>
        <v>0</v>
      </c>
      <c r="P37" s="76">
        <f t="shared" si="15"/>
        <v>0</v>
      </c>
    </row>
    <row r="38" spans="1:19">
      <c r="A38" s="22">
        <v>5</v>
      </c>
      <c r="B38" s="50"/>
      <c r="C38" s="102" t="s">
        <v>468</v>
      </c>
      <c r="D38" s="87" t="s">
        <v>29</v>
      </c>
      <c r="E38" s="84">
        <f>E37*1.25</f>
        <v>79.69</v>
      </c>
      <c r="F38" s="29"/>
      <c r="G38" s="29"/>
      <c r="H38" s="29"/>
      <c r="I38" s="29"/>
      <c r="J38" s="29"/>
      <c r="K38" s="29"/>
      <c r="L38" s="29">
        <f t="shared" si="11"/>
        <v>0</v>
      </c>
      <c r="M38" s="29">
        <f t="shared" si="12"/>
        <v>0</v>
      </c>
      <c r="N38" s="29">
        <f t="shared" si="13"/>
        <v>0</v>
      </c>
      <c r="O38" s="29">
        <f t="shared" si="14"/>
        <v>0</v>
      </c>
      <c r="P38" s="76">
        <f t="shared" si="15"/>
        <v>0</v>
      </c>
    </row>
    <row r="39" spans="1:19">
      <c r="A39" s="22">
        <v>6</v>
      </c>
      <c r="B39" s="50"/>
      <c r="C39" s="103" t="s">
        <v>172</v>
      </c>
      <c r="D39" s="87" t="s">
        <v>29</v>
      </c>
      <c r="E39" s="83">
        <f>E34*0.05</f>
        <v>12.75</v>
      </c>
      <c r="F39" s="29"/>
      <c r="G39" s="29"/>
      <c r="H39" s="29"/>
      <c r="I39" s="29"/>
      <c r="J39" s="29"/>
      <c r="K39" s="29">
        <f>SUM(H39:J39)</f>
        <v>0</v>
      </c>
      <c r="L39" s="29">
        <f t="shared" si="11"/>
        <v>0</v>
      </c>
      <c r="M39" s="29">
        <f t="shared" si="12"/>
        <v>0</v>
      </c>
      <c r="N39" s="29">
        <f t="shared" si="13"/>
        <v>0</v>
      </c>
      <c r="O39" s="29">
        <f t="shared" si="14"/>
        <v>0</v>
      </c>
      <c r="P39" s="76">
        <f t="shared" si="15"/>
        <v>0</v>
      </c>
      <c r="R39" s="75"/>
      <c r="S39" s="75"/>
    </row>
    <row r="40" spans="1:19">
      <c r="A40" s="22">
        <v>7</v>
      </c>
      <c r="B40" s="50"/>
      <c r="C40" s="102" t="s">
        <v>469</v>
      </c>
      <c r="D40" s="87" t="s">
        <v>29</v>
      </c>
      <c r="E40" s="83">
        <f>E39*1.25</f>
        <v>15.94</v>
      </c>
      <c r="F40" s="29"/>
      <c r="G40" s="29"/>
      <c r="H40" s="29"/>
      <c r="I40" s="29"/>
      <c r="J40" s="29"/>
      <c r="K40" s="29"/>
      <c r="L40" s="29">
        <f t="shared" si="11"/>
        <v>0</v>
      </c>
      <c r="M40" s="29">
        <f t="shared" si="12"/>
        <v>0</v>
      </c>
      <c r="N40" s="29">
        <f t="shared" si="13"/>
        <v>0</v>
      </c>
      <c r="O40" s="29">
        <f t="shared" si="14"/>
        <v>0</v>
      </c>
      <c r="P40" s="76">
        <f t="shared" si="15"/>
        <v>0</v>
      </c>
    </row>
    <row r="41" spans="1:19">
      <c r="A41" s="22">
        <v>8</v>
      </c>
      <c r="B41" s="50"/>
      <c r="C41" s="103" t="s">
        <v>178</v>
      </c>
      <c r="D41" s="87" t="s">
        <v>25</v>
      </c>
      <c r="E41" s="84">
        <f>E34</f>
        <v>255</v>
      </c>
      <c r="F41" s="29"/>
      <c r="G41" s="29"/>
      <c r="H41" s="29"/>
      <c r="I41" s="29"/>
      <c r="J41" s="29"/>
      <c r="K41" s="29">
        <f t="shared" ref="K41:K42" si="16">SUM(H41:J41)</f>
        <v>0</v>
      </c>
      <c r="L41" s="29">
        <f t="shared" ref="L41:L42" si="17">ROUND(E41*F41,2)</f>
        <v>0</v>
      </c>
      <c r="M41" s="29">
        <f t="shared" ref="M41:M42" si="18">ROUND(E41*H41,2)</f>
        <v>0</v>
      </c>
      <c r="N41" s="29">
        <f t="shared" ref="N41:N42" si="19">ROUND(E41*I41,2)</f>
        <v>0</v>
      </c>
      <c r="O41" s="29">
        <f t="shared" ref="O41:O42" si="20">ROUND(E41*J41,2)</f>
        <v>0</v>
      </c>
      <c r="P41" s="76">
        <f t="shared" ref="P41:P42" si="21">SUM(M41:O41)</f>
        <v>0</v>
      </c>
    </row>
    <row r="42" spans="1:19">
      <c r="A42" s="22">
        <v>9</v>
      </c>
      <c r="B42" s="50"/>
      <c r="C42" s="102" t="s">
        <v>470</v>
      </c>
      <c r="D42" s="87" t="s">
        <v>25</v>
      </c>
      <c r="E42" s="83">
        <f>E41*1.1</f>
        <v>280.5</v>
      </c>
      <c r="F42" s="29"/>
      <c r="G42" s="29"/>
      <c r="H42" s="29"/>
      <c r="I42" s="29"/>
      <c r="J42" s="29"/>
      <c r="K42" s="29">
        <f t="shared" si="16"/>
        <v>0</v>
      </c>
      <c r="L42" s="29">
        <f t="shared" si="17"/>
        <v>0</v>
      </c>
      <c r="M42" s="29">
        <f t="shared" si="18"/>
        <v>0</v>
      </c>
      <c r="N42" s="29">
        <f t="shared" si="19"/>
        <v>0</v>
      </c>
      <c r="O42" s="29">
        <f t="shared" si="20"/>
        <v>0</v>
      </c>
      <c r="P42" s="76">
        <f t="shared" si="21"/>
        <v>0</v>
      </c>
    </row>
    <row r="43" spans="1:19">
      <c r="A43" s="22"/>
      <c r="B43" s="50"/>
      <c r="C43" s="104" t="s">
        <v>180</v>
      </c>
      <c r="D43" s="87"/>
      <c r="E43" s="84"/>
      <c r="F43" s="29"/>
      <c r="G43" s="29"/>
      <c r="H43" s="29"/>
      <c r="I43" s="29"/>
      <c r="J43" s="29"/>
      <c r="K43" s="29"/>
      <c r="L43" s="29"/>
      <c r="M43" s="29"/>
      <c r="N43" s="29"/>
      <c r="O43" s="29"/>
      <c r="P43" s="76"/>
    </row>
    <row r="44" spans="1:19" ht="38.25">
      <c r="A44" s="22">
        <v>1</v>
      </c>
      <c r="B44" s="50"/>
      <c r="C44" s="103" t="s">
        <v>182</v>
      </c>
      <c r="D44" s="27" t="s">
        <v>25</v>
      </c>
      <c r="E44" s="84">
        <v>224.8</v>
      </c>
      <c r="F44" s="29"/>
      <c r="G44" s="29"/>
      <c r="H44" s="29"/>
      <c r="I44" s="29"/>
      <c r="J44" s="29"/>
      <c r="K44" s="29">
        <f t="shared" si="5"/>
        <v>0</v>
      </c>
      <c r="L44" s="29">
        <f t="shared" si="6"/>
        <v>0</v>
      </c>
      <c r="M44" s="29">
        <f t="shared" si="7"/>
        <v>0</v>
      </c>
      <c r="N44" s="29">
        <f t="shared" si="8"/>
        <v>0</v>
      </c>
      <c r="O44" s="29">
        <f t="shared" si="9"/>
        <v>0</v>
      </c>
      <c r="P44" s="76">
        <f t="shared" si="10"/>
        <v>0</v>
      </c>
    </row>
    <row r="45" spans="1:19">
      <c r="A45" s="22">
        <v>2</v>
      </c>
      <c r="B45" s="50"/>
      <c r="C45" s="102" t="s">
        <v>179</v>
      </c>
      <c r="D45" s="27" t="s">
        <v>29</v>
      </c>
      <c r="E45" s="84">
        <f>E44*0.1*1.1</f>
        <v>24.73</v>
      </c>
      <c r="F45" s="29"/>
      <c r="G45" s="29"/>
      <c r="H45" s="29"/>
      <c r="I45" s="29"/>
      <c r="J45" s="29"/>
      <c r="K45" s="29">
        <f t="shared" si="5"/>
        <v>0</v>
      </c>
      <c r="L45" s="29">
        <f t="shared" si="6"/>
        <v>0</v>
      </c>
      <c r="M45" s="29">
        <f t="shared" si="7"/>
        <v>0</v>
      </c>
      <c r="N45" s="29">
        <f t="shared" si="8"/>
        <v>0</v>
      </c>
      <c r="O45" s="29">
        <f t="shared" si="9"/>
        <v>0</v>
      </c>
      <c r="P45" s="76">
        <f t="shared" si="10"/>
        <v>0</v>
      </c>
    </row>
    <row r="46" spans="1:19">
      <c r="A46" s="22">
        <v>3</v>
      </c>
      <c r="B46" s="50"/>
      <c r="C46" s="102" t="s">
        <v>181</v>
      </c>
      <c r="D46" s="87" t="s">
        <v>122</v>
      </c>
      <c r="E46" s="84">
        <f>E44/35</f>
        <v>6.42</v>
      </c>
      <c r="F46" s="29"/>
      <c r="G46" s="29"/>
      <c r="H46" s="29"/>
      <c r="I46" s="29"/>
      <c r="J46" s="29"/>
      <c r="K46" s="29">
        <f t="shared" si="5"/>
        <v>0</v>
      </c>
      <c r="L46" s="29">
        <f t="shared" si="6"/>
        <v>0</v>
      </c>
      <c r="M46" s="29">
        <f t="shared" si="7"/>
        <v>0</v>
      </c>
      <c r="N46" s="29">
        <f t="shared" si="8"/>
        <v>0</v>
      </c>
      <c r="O46" s="29">
        <f t="shared" si="9"/>
        <v>0</v>
      </c>
      <c r="P46" s="76">
        <f t="shared" si="10"/>
        <v>0</v>
      </c>
    </row>
    <row r="47" spans="1:19">
      <c r="A47" s="22"/>
      <c r="B47" s="50"/>
      <c r="C47" s="104" t="s">
        <v>183</v>
      </c>
      <c r="D47" s="27"/>
      <c r="E47" s="84"/>
      <c r="F47" s="29"/>
      <c r="G47" s="29"/>
      <c r="H47" s="29"/>
      <c r="I47" s="29"/>
      <c r="J47" s="29"/>
      <c r="K47" s="29"/>
      <c r="L47" s="29"/>
      <c r="M47" s="29"/>
      <c r="N47" s="29"/>
      <c r="O47" s="29"/>
      <c r="P47" s="76"/>
    </row>
    <row r="48" spans="1:19" ht="25.5">
      <c r="A48" s="22">
        <v>1</v>
      </c>
      <c r="B48" s="50"/>
      <c r="C48" s="103" t="s">
        <v>184</v>
      </c>
      <c r="D48" s="87" t="s">
        <v>24</v>
      </c>
      <c r="E48" s="83">
        <v>74.5</v>
      </c>
      <c r="F48" s="29"/>
      <c r="G48" s="29"/>
      <c r="H48" s="29"/>
      <c r="I48" s="29"/>
      <c r="J48" s="29"/>
      <c r="K48" s="29">
        <f t="shared" ref="K48:K49" si="22">ROUND(H48+J48+I48,2)</f>
        <v>0</v>
      </c>
      <c r="L48" s="29">
        <f t="shared" si="6"/>
        <v>0</v>
      </c>
      <c r="M48" s="29">
        <f t="shared" si="7"/>
        <v>0</v>
      </c>
      <c r="N48" s="29">
        <f t="shared" si="8"/>
        <v>0</v>
      </c>
      <c r="O48" s="29">
        <f t="shared" si="9"/>
        <v>0</v>
      </c>
      <c r="P48" s="76">
        <f t="shared" ref="P48:P49" si="23">ROUND(M48+N48+O48,2)</f>
        <v>0</v>
      </c>
    </row>
    <row r="49" spans="1:20" ht="25.5">
      <c r="A49" s="22">
        <v>2</v>
      </c>
      <c r="B49" s="50"/>
      <c r="C49" s="103" t="s">
        <v>185</v>
      </c>
      <c r="D49" s="87" t="s">
        <v>24</v>
      </c>
      <c r="E49" s="83">
        <v>36.799999999999997</v>
      </c>
      <c r="F49" s="29"/>
      <c r="G49" s="29"/>
      <c r="H49" s="29"/>
      <c r="I49" s="29"/>
      <c r="J49" s="29"/>
      <c r="K49" s="29">
        <f t="shared" si="22"/>
        <v>0</v>
      </c>
      <c r="L49" s="29">
        <f t="shared" si="6"/>
        <v>0</v>
      </c>
      <c r="M49" s="29">
        <f t="shared" si="7"/>
        <v>0</v>
      </c>
      <c r="N49" s="29">
        <f t="shared" si="8"/>
        <v>0</v>
      </c>
      <c r="O49" s="29">
        <f t="shared" si="9"/>
        <v>0</v>
      </c>
      <c r="P49" s="76">
        <f t="shared" si="23"/>
        <v>0</v>
      </c>
      <c r="R49" s="75"/>
      <c r="S49" s="75"/>
    </row>
    <row r="50" spans="1:20">
      <c r="A50" s="22"/>
      <c r="B50" s="50"/>
      <c r="C50" s="104" t="s">
        <v>186</v>
      </c>
      <c r="D50" s="87"/>
      <c r="E50" s="83"/>
      <c r="F50" s="29"/>
      <c r="G50" s="29"/>
      <c r="H50" s="29"/>
      <c r="I50" s="29"/>
      <c r="J50" s="29"/>
      <c r="K50" s="29"/>
      <c r="L50" s="29"/>
      <c r="M50" s="29"/>
      <c r="N50" s="29"/>
      <c r="O50" s="29"/>
      <c r="P50" s="76"/>
      <c r="R50" s="75"/>
      <c r="S50" s="75"/>
      <c r="T50" s="75"/>
    </row>
    <row r="51" spans="1:20">
      <c r="A51" s="22">
        <v>1</v>
      </c>
      <c r="B51" s="50"/>
      <c r="C51" s="103" t="s">
        <v>187</v>
      </c>
      <c r="D51" s="87" t="s">
        <v>23</v>
      </c>
      <c r="E51" s="83">
        <v>4</v>
      </c>
      <c r="F51" s="29"/>
      <c r="G51" s="29"/>
      <c r="H51" s="29"/>
      <c r="I51" s="29"/>
      <c r="J51" s="29"/>
      <c r="K51" s="29">
        <f t="shared" si="5"/>
        <v>0</v>
      </c>
      <c r="L51" s="29">
        <f t="shared" si="6"/>
        <v>0</v>
      </c>
      <c r="M51" s="29">
        <f t="shared" si="7"/>
        <v>0</v>
      </c>
      <c r="N51" s="29">
        <f t="shared" si="8"/>
        <v>0</v>
      </c>
      <c r="O51" s="29">
        <f t="shared" si="9"/>
        <v>0</v>
      </c>
      <c r="P51" s="76">
        <f t="shared" si="10"/>
        <v>0</v>
      </c>
    </row>
    <row r="52" spans="1:20" ht="15.75" thickBot="1">
      <c r="A52" s="51"/>
      <c r="B52" s="78"/>
      <c r="C52" s="52"/>
      <c r="D52" s="53"/>
      <c r="E52" s="54"/>
      <c r="F52" s="55"/>
      <c r="G52" s="55"/>
      <c r="H52" s="55"/>
      <c r="I52" s="55"/>
      <c r="J52" s="55"/>
      <c r="K52" s="55"/>
      <c r="L52" s="55"/>
      <c r="M52" s="55"/>
      <c r="N52" s="55"/>
      <c r="O52" s="55"/>
      <c r="P52" s="79"/>
    </row>
    <row r="53" spans="1:20" ht="15.75" thickBot="1">
      <c r="A53" s="86"/>
      <c r="B53" s="189" t="s">
        <v>87</v>
      </c>
      <c r="C53" s="190"/>
      <c r="D53" s="190"/>
      <c r="E53" s="190"/>
      <c r="F53" s="190"/>
      <c r="G53" s="190"/>
      <c r="H53" s="190"/>
      <c r="I53" s="190"/>
      <c r="J53" s="190"/>
      <c r="K53" s="191"/>
      <c r="L53" s="47">
        <f>SUM(L17:L51)</f>
        <v>0</v>
      </c>
      <c r="M53" s="48">
        <f>SUM(M17:M51)</f>
        <v>0</v>
      </c>
      <c r="N53" s="48">
        <f>SUM(N17:N51)</f>
        <v>0</v>
      </c>
      <c r="O53" s="48">
        <f>SUM(O17:O51)</f>
        <v>0</v>
      </c>
      <c r="P53" s="49">
        <f>SUM(P17:P51)</f>
        <v>0</v>
      </c>
    </row>
    <row r="54" spans="1:20">
      <c r="A54" s="3"/>
      <c r="B54" s="3"/>
      <c r="C54" s="3"/>
      <c r="D54" s="3"/>
      <c r="E54" s="3"/>
      <c r="F54" s="3"/>
      <c r="G54" s="3"/>
      <c r="H54" s="3"/>
      <c r="I54" s="3"/>
      <c r="J54" s="3"/>
      <c r="K54" s="3"/>
      <c r="L54" s="3"/>
      <c r="M54" s="3"/>
      <c r="N54" s="3"/>
      <c r="O54" s="3"/>
      <c r="P54" s="3"/>
    </row>
    <row r="55" spans="1:20">
      <c r="A55" s="1"/>
      <c r="B55" s="1"/>
      <c r="C55" s="2"/>
      <c r="D55" s="2"/>
      <c r="E55" s="2"/>
      <c r="F55" s="1"/>
      <c r="G55" s="1"/>
      <c r="H55" s="1"/>
      <c r="I55" s="1"/>
      <c r="J55" s="1"/>
      <c r="K55" s="1"/>
      <c r="L55" s="1"/>
      <c r="M55" s="1"/>
      <c r="N55" s="1"/>
      <c r="O55" s="1"/>
      <c r="P55" s="1"/>
    </row>
    <row r="56" spans="1:20" s="82" customFormat="1" ht="14.25">
      <c r="A56" s="80" t="s">
        <v>32</v>
      </c>
      <c r="B56" s="192" t="str">
        <f>Koptame!B21</f>
        <v>Olga Osadčuka</v>
      </c>
      <c r="C56" s="192"/>
      <c r="D56" s="81"/>
      <c r="E56" s="81"/>
    </row>
    <row r="57" spans="1:20" s="82" customFormat="1" ht="14.25">
      <c r="A57" s="80"/>
      <c r="B57" s="188" t="s">
        <v>26</v>
      </c>
      <c r="C57" s="188"/>
      <c r="D57" s="188"/>
      <c r="E57" s="188"/>
    </row>
    <row r="58" spans="1:20" s="82" customFormat="1" ht="14.25">
      <c r="A58" s="80" t="str">
        <f>Koptame!A23</f>
        <v>Tāme sastādīta 2021.gada 11. aprīlī</v>
      </c>
      <c r="B58" s="80"/>
      <c r="C58" s="80"/>
      <c r="D58" s="80"/>
      <c r="E58" s="80"/>
    </row>
    <row r="59" spans="1:20" s="82" customFormat="1" ht="14.25">
      <c r="A59" s="80"/>
      <c r="B59" s="80"/>
      <c r="C59" s="80"/>
      <c r="D59" s="80"/>
      <c r="E59" s="80"/>
    </row>
    <row r="60" spans="1:20" s="82" customFormat="1" ht="14.25">
      <c r="A60" s="80" t="s">
        <v>33</v>
      </c>
      <c r="B60" s="192" t="str">
        <f>Koptame!B25</f>
        <v>Olga Osadčuka</v>
      </c>
      <c r="C60" s="192"/>
      <c r="D60" s="81"/>
      <c r="E60" s="81"/>
    </row>
    <row r="61" spans="1:20" s="82" customFormat="1" ht="14.25">
      <c r="A61" s="80"/>
      <c r="B61" s="188" t="s">
        <v>26</v>
      </c>
      <c r="C61" s="188"/>
      <c r="D61" s="188"/>
      <c r="E61" s="188"/>
    </row>
    <row r="62" spans="1:20" s="82" customFormat="1" ht="14.25">
      <c r="A62" s="80" t="s">
        <v>34</v>
      </c>
      <c r="B62" s="80"/>
      <c r="C62" s="80" t="str">
        <f>Koptame!B27</f>
        <v>4-02257</v>
      </c>
      <c r="D62" s="80"/>
      <c r="E62" s="80"/>
    </row>
  </sheetData>
  <mergeCells count="29">
    <mergeCell ref="B61:E61"/>
    <mergeCell ref="F14:K14"/>
    <mergeCell ref="L14:P14"/>
    <mergeCell ref="B53:K53"/>
    <mergeCell ref="B56:C56"/>
    <mergeCell ref="B57:E57"/>
    <mergeCell ref="B60:C60"/>
    <mergeCell ref="A10:B10"/>
    <mergeCell ref="C10:N10"/>
    <mergeCell ref="A11:H11"/>
    <mergeCell ref="I11:J11"/>
    <mergeCell ref="N11:O11"/>
    <mergeCell ref="A14:A15"/>
    <mergeCell ref="B14:B15"/>
    <mergeCell ref="C14:C15"/>
    <mergeCell ref="D14:D15"/>
    <mergeCell ref="E14:E15"/>
    <mergeCell ref="A7:B7"/>
    <mergeCell ref="C7:N7"/>
    <mergeCell ref="A8:B8"/>
    <mergeCell ref="C8:N8"/>
    <mergeCell ref="A9:B9"/>
    <mergeCell ref="C9:N9"/>
    <mergeCell ref="O1:P1"/>
    <mergeCell ref="D2:H2"/>
    <mergeCell ref="C3:N3"/>
    <mergeCell ref="C4:N4"/>
    <mergeCell ref="A6:B6"/>
    <mergeCell ref="C6:N6"/>
  </mergeCells>
  <pageMargins left="0.75" right="0.75" top="1" bottom="1" header="0.5" footer="0.5"/>
  <pageSetup orientation="portrait" horizontalDpi="300" verticalDpi="300" r:id="rId1"/>
  <ignoredErrors>
    <ignoredError sqref="E25 E2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tabSelected="1" workbookViewId="0">
      <selection activeCell="G32" sqref="G32"/>
    </sheetView>
  </sheetViews>
  <sheetFormatPr defaultColWidth="8.85546875" defaultRowHeight="15"/>
  <cols>
    <col min="3" max="3" width="32.85546875" customWidth="1"/>
    <col min="5" max="5" width="10.7109375" customWidth="1"/>
    <col min="6" max="8" width="15.7109375" customWidth="1"/>
    <col min="9" max="9" width="14.140625" customWidth="1"/>
    <col min="11" max="11" width="10" bestFit="1" customWidth="1"/>
  </cols>
  <sheetData>
    <row r="1" spans="1:14">
      <c r="A1" s="182" t="s">
        <v>40</v>
      </c>
      <c r="B1" s="182"/>
      <c r="C1" s="182"/>
      <c r="D1" s="182"/>
      <c r="E1" s="182"/>
      <c r="F1" s="182"/>
      <c r="G1" s="182"/>
      <c r="H1" s="182"/>
      <c r="I1" s="182"/>
      <c r="J1" s="8"/>
      <c r="K1" s="8"/>
      <c r="L1" s="8"/>
      <c r="M1" s="8"/>
      <c r="N1" s="8"/>
    </row>
    <row r="2" spans="1:14">
      <c r="A2" s="172" t="s">
        <v>47</v>
      </c>
      <c r="B2" s="172"/>
      <c r="C2" s="172"/>
      <c r="D2" s="172"/>
      <c r="E2" s="172"/>
      <c r="F2" s="172"/>
      <c r="G2" s="172"/>
      <c r="H2" s="172"/>
      <c r="I2" s="172"/>
      <c r="J2" s="8"/>
      <c r="K2" s="8"/>
      <c r="L2" s="8"/>
      <c r="M2" s="8"/>
      <c r="N2" s="8"/>
    </row>
    <row r="3" spans="1:14">
      <c r="A3" s="183" t="s">
        <v>39</v>
      </c>
      <c r="B3" s="183"/>
      <c r="C3" s="183"/>
      <c r="D3" s="183"/>
      <c r="E3" s="183"/>
      <c r="F3" s="183"/>
      <c r="G3" s="183"/>
      <c r="H3" s="183"/>
      <c r="I3" s="183"/>
      <c r="J3" s="8"/>
      <c r="K3" s="8"/>
      <c r="L3" s="8"/>
      <c r="M3" s="8"/>
      <c r="N3" s="8"/>
    </row>
    <row r="4" spans="1:14">
      <c r="A4" s="5"/>
      <c r="B4" s="5"/>
      <c r="C4" s="5"/>
      <c r="D4" s="5"/>
      <c r="E4" s="5"/>
      <c r="F4" s="5"/>
      <c r="G4" s="5"/>
      <c r="H4" s="5"/>
      <c r="I4" s="5"/>
      <c r="J4" s="8"/>
      <c r="K4" s="8"/>
      <c r="L4" s="8"/>
      <c r="M4" s="8"/>
      <c r="N4" s="8"/>
    </row>
    <row r="5" spans="1:14">
      <c r="A5" s="167" t="s">
        <v>0</v>
      </c>
      <c r="B5" s="167"/>
      <c r="C5" s="145" t="str">
        <f>Koptame!B3</f>
        <v>Darbnīcas ēkas pārbūve Strazdu ielā 7, Liepajā (kad.Nr. 17000110043)</v>
      </c>
      <c r="D5" s="145"/>
      <c r="E5" s="145"/>
      <c r="F5" s="145"/>
      <c r="G5" s="145"/>
      <c r="H5" s="145"/>
      <c r="I5" s="145"/>
      <c r="J5" s="145"/>
      <c r="K5" s="145"/>
      <c r="L5" s="145"/>
      <c r="M5" s="145"/>
      <c r="N5" s="145"/>
    </row>
    <row r="6" spans="1:14" ht="15" customHeight="1">
      <c r="A6" s="167" t="s">
        <v>1</v>
      </c>
      <c r="B6" s="167"/>
      <c r="C6" s="145" t="str">
        <f>Koptame!B4</f>
        <v>Darbnīcas ēkas pārbūve</v>
      </c>
      <c r="D6" s="145"/>
      <c r="E6" s="145"/>
      <c r="F6" s="145"/>
      <c r="G6" s="145"/>
      <c r="H6" s="145"/>
      <c r="I6" s="145"/>
      <c r="J6" s="145"/>
      <c r="K6" s="145"/>
      <c r="L6" s="145"/>
      <c r="M6" s="145"/>
      <c r="N6" s="145"/>
    </row>
    <row r="7" spans="1:14" ht="15" customHeight="1">
      <c r="A7" s="167" t="s">
        <v>2</v>
      </c>
      <c r="B7" s="167"/>
      <c r="C7" s="145" t="str">
        <f>Koptame!B5</f>
        <v>Strazdu iela 7, Liepaja (kad.Nr. 17000110043)</v>
      </c>
      <c r="D7" s="145"/>
      <c r="E7" s="145"/>
      <c r="F7" s="145"/>
      <c r="G7" s="145"/>
      <c r="H7" s="145"/>
      <c r="I7" s="145"/>
      <c r="J7" s="145"/>
      <c r="K7" s="145"/>
      <c r="L7" s="145"/>
      <c r="M7" s="145"/>
      <c r="N7" s="145"/>
    </row>
    <row r="8" spans="1:14">
      <c r="A8" s="167" t="s">
        <v>3</v>
      </c>
      <c r="B8" s="167"/>
      <c r="C8" s="168"/>
      <c r="D8" s="168"/>
      <c r="E8" s="168"/>
      <c r="F8" s="168"/>
      <c r="G8" s="168"/>
      <c r="H8" s="168"/>
      <c r="I8" s="168"/>
      <c r="J8" s="168"/>
      <c r="K8" s="168"/>
      <c r="L8" s="168"/>
      <c r="M8" s="168"/>
      <c r="N8" s="168"/>
    </row>
    <row r="9" spans="1:14">
      <c r="A9" s="6"/>
      <c r="B9" s="6"/>
      <c r="C9" s="37" t="s">
        <v>27</v>
      </c>
      <c r="D9" s="171" t="e">
        <f>E33</f>
        <v>#VALUE!</v>
      </c>
      <c r="E9" s="172"/>
      <c r="F9" s="7"/>
      <c r="G9" s="7"/>
      <c r="H9" s="7"/>
      <c r="I9" s="7"/>
      <c r="J9" s="18"/>
      <c r="K9" s="18"/>
      <c r="L9" s="18"/>
      <c r="M9" s="18"/>
      <c r="N9" s="18"/>
    </row>
    <row r="10" spans="1:14">
      <c r="A10" s="6"/>
      <c r="B10" s="6"/>
      <c r="C10" s="37" t="s">
        <v>4</v>
      </c>
      <c r="D10" s="173">
        <f>I29</f>
        <v>0</v>
      </c>
      <c r="E10" s="173"/>
      <c r="F10" s="7"/>
      <c r="G10" s="7"/>
      <c r="H10" s="7"/>
      <c r="I10" s="7"/>
      <c r="J10" s="18"/>
      <c r="K10" s="18"/>
      <c r="L10" s="18"/>
      <c r="M10" s="18"/>
      <c r="N10" s="18"/>
    </row>
    <row r="11" spans="1:14" ht="15.75" thickBot="1">
      <c r="A11" s="6"/>
      <c r="B11" s="6"/>
      <c r="C11" s="6"/>
      <c r="D11" s="6"/>
      <c r="E11" s="6"/>
      <c r="F11" s="7"/>
      <c r="G11" s="7"/>
      <c r="H11" s="7"/>
      <c r="I11" s="7"/>
      <c r="J11" s="18"/>
      <c r="K11" s="18"/>
      <c r="L11" s="18"/>
      <c r="M11" s="18"/>
      <c r="N11" s="18"/>
    </row>
    <row r="12" spans="1:14" ht="15" customHeight="1">
      <c r="A12" s="163" t="s">
        <v>5</v>
      </c>
      <c r="B12" s="165" t="s">
        <v>6</v>
      </c>
      <c r="C12" s="178" t="s">
        <v>30</v>
      </c>
      <c r="D12" s="179"/>
      <c r="E12" s="169" t="s">
        <v>38</v>
      </c>
      <c r="F12" s="176" t="s">
        <v>7</v>
      </c>
      <c r="G12" s="177"/>
      <c r="H12" s="177"/>
      <c r="I12" s="174" t="s">
        <v>475</v>
      </c>
      <c r="J12" s="8"/>
      <c r="K12" s="8"/>
      <c r="L12" s="8"/>
      <c r="M12" s="8"/>
      <c r="N12" s="8"/>
    </row>
    <row r="13" spans="1:14" ht="15.75" thickBot="1">
      <c r="A13" s="164"/>
      <c r="B13" s="166"/>
      <c r="C13" s="180"/>
      <c r="D13" s="181"/>
      <c r="E13" s="170"/>
      <c r="F13" s="38" t="s">
        <v>36</v>
      </c>
      <c r="G13" s="9" t="s">
        <v>35</v>
      </c>
      <c r="H13" s="9" t="s">
        <v>37</v>
      </c>
      <c r="I13" s="175"/>
      <c r="J13" s="8"/>
      <c r="K13" s="8"/>
      <c r="L13" s="8"/>
      <c r="M13" s="8"/>
      <c r="N13" s="8"/>
    </row>
    <row r="14" spans="1:14">
      <c r="A14" s="10">
        <v>1</v>
      </c>
      <c r="B14" s="11"/>
      <c r="C14" s="150" t="s">
        <v>474</v>
      </c>
      <c r="D14" s="151"/>
      <c r="E14" s="40"/>
      <c r="F14" s="39"/>
      <c r="G14" s="12"/>
      <c r="H14" s="12"/>
      <c r="I14" s="19"/>
      <c r="J14" s="20"/>
      <c r="K14" s="20"/>
      <c r="L14" s="20"/>
      <c r="M14" s="20"/>
      <c r="N14" s="20"/>
    </row>
    <row r="15" spans="1:14" ht="25.5" customHeight="1">
      <c r="A15" s="124">
        <v>2</v>
      </c>
      <c r="B15" s="123" t="s">
        <v>88</v>
      </c>
      <c r="C15" s="148" t="str">
        <f>'1-1'!C3</f>
        <v>Būvlaukuma sagatavošanas darbi</v>
      </c>
      <c r="D15" s="149"/>
      <c r="E15" s="130">
        <f>'1-1'!P45</f>
        <v>0</v>
      </c>
      <c r="F15" s="128">
        <f>'1-1'!M45</f>
        <v>0</v>
      </c>
      <c r="G15" s="88">
        <f>'1-1'!N45</f>
        <v>0</v>
      </c>
      <c r="H15" s="88">
        <f>'1-1'!O45</f>
        <v>0</v>
      </c>
      <c r="I15" s="132">
        <f>'1-1'!L45</f>
        <v>0</v>
      </c>
      <c r="J15" s="20"/>
      <c r="K15" s="140"/>
      <c r="L15" s="20"/>
      <c r="M15" s="20"/>
      <c r="N15" s="20"/>
    </row>
    <row r="16" spans="1:14">
      <c r="A16" s="124">
        <v>3</v>
      </c>
      <c r="B16" s="123" t="s">
        <v>89</v>
      </c>
      <c r="C16" s="148" t="str">
        <f>'1-2'!C3:N3</f>
        <v>Demontāžas darbi</v>
      </c>
      <c r="D16" s="149"/>
      <c r="E16" s="130">
        <f>'1-2'!P34</f>
        <v>0</v>
      </c>
      <c r="F16" s="128">
        <f>'1-2'!M34</f>
        <v>0</v>
      </c>
      <c r="G16" s="88">
        <f>'1-2'!N34</f>
        <v>0</v>
      </c>
      <c r="H16" s="88">
        <f>'1-2'!O34</f>
        <v>0</v>
      </c>
      <c r="I16" s="132">
        <f>'1-2'!L34</f>
        <v>0</v>
      </c>
      <c r="J16" s="20"/>
      <c r="K16" s="140"/>
      <c r="L16" s="20"/>
      <c r="M16" s="20"/>
      <c r="N16" s="20"/>
    </row>
    <row r="17" spans="1:14">
      <c r="A17" s="124">
        <v>4</v>
      </c>
      <c r="B17" s="123" t="s">
        <v>90</v>
      </c>
      <c r="C17" s="148" t="str">
        <f>'1-3'!C3:N3</f>
        <v>Būvkonstrukcijas</v>
      </c>
      <c r="D17" s="149"/>
      <c r="E17" s="130">
        <f>'1-3'!P145</f>
        <v>0</v>
      </c>
      <c r="F17" s="128">
        <f>'1-3'!M145</f>
        <v>0</v>
      </c>
      <c r="G17" s="88">
        <f>'1-3'!N145</f>
        <v>0</v>
      </c>
      <c r="H17" s="88">
        <f>'1-3'!O145</f>
        <v>0</v>
      </c>
      <c r="I17" s="132">
        <f>'1-3'!L145</f>
        <v>0</v>
      </c>
      <c r="J17" s="20"/>
      <c r="K17" s="140"/>
      <c r="L17" s="20"/>
      <c r="M17" s="20"/>
      <c r="N17" s="20"/>
    </row>
    <row r="18" spans="1:14">
      <c r="A18" s="124">
        <v>5</v>
      </c>
      <c r="B18" s="123" t="s">
        <v>91</v>
      </c>
      <c r="C18" s="148" t="str">
        <f>'1-4'!C3:N3</f>
        <v>Sienas, apdare</v>
      </c>
      <c r="D18" s="149"/>
      <c r="E18" s="130">
        <f>'1-4'!P105</f>
        <v>0</v>
      </c>
      <c r="F18" s="128">
        <f>'1-4'!M105</f>
        <v>0</v>
      </c>
      <c r="G18" s="88">
        <f>'1-4'!N105</f>
        <v>0</v>
      </c>
      <c r="H18" s="88">
        <f>'1-4'!O105</f>
        <v>0</v>
      </c>
      <c r="I18" s="132">
        <f>'1-4'!L105</f>
        <v>0</v>
      </c>
      <c r="J18" s="20"/>
      <c r="K18" s="140"/>
      <c r="L18" s="20"/>
      <c r="M18" s="20"/>
      <c r="N18" s="20"/>
    </row>
    <row r="19" spans="1:14">
      <c r="A19" s="124">
        <v>6</v>
      </c>
      <c r="B19" s="123" t="s">
        <v>92</v>
      </c>
      <c r="C19" s="148" t="str">
        <f>'1-5'!C3:N3</f>
        <v>Jumts</v>
      </c>
      <c r="D19" s="149"/>
      <c r="E19" s="130">
        <f>'1-5'!P57</f>
        <v>0</v>
      </c>
      <c r="F19" s="128">
        <f>'1-5'!M57</f>
        <v>0</v>
      </c>
      <c r="G19" s="88">
        <f>'1-5'!N57</f>
        <v>0</v>
      </c>
      <c r="H19" s="88">
        <f>'1-5'!O57</f>
        <v>0</v>
      </c>
      <c r="I19" s="132">
        <f>'1-5'!L57</f>
        <v>0</v>
      </c>
      <c r="J19" s="20"/>
      <c r="K19" s="140"/>
      <c r="L19" s="20"/>
      <c r="M19" s="20"/>
      <c r="N19" s="20"/>
    </row>
    <row r="20" spans="1:14">
      <c r="A20" s="124">
        <v>7</v>
      </c>
      <c r="B20" s="123" t="s">
        <v>93</v>
      </c>
      <c r="C20" s="148" t="str">
        <f>'1-6'!C3:N3</f>
        <v>Logi, durvju, vārti</v>
      </c>
      <c r="D20" s="149"/>
      <c r="E20" s="130">
        <f>'1-6'!P63</f>
        <v>0</v>
      </c>
      <c r="F20" s="128">
        <f>'1-6'!M63</f>
        <v>0</v>
      </c>
      <c r="G20" s="88">
        <f>'1-6'!N63</f>
        <v>0</v>
      </c>
      <c r="H20" s="88">
        <f>'1-6'!O63</f>
        <v>0</v>
      </c>
      <c r="I20" s="132">
        <f>'1-6'!L63</f>
        <v>0</v>
      </c>
      <c r="J20" s="20"/>
      <c r="K20" s="140"/>
      <c r="L20" s="20"/>
      <c r="M20" s="20"/>
      <c r="N20" s="20"/>
    </row>
    <row r="21" spans="1:14">
      <c r="A21" s="124">
        <v>8</v>
      </c>
      <c r="B21" s="123"/>
      <c r="C21" s="184" t="s">
        <v>471</v>
      </c>
      <c r="D21" s="185"/>
      <c r="E21" s="130"/>
      <c r="F21" s="128"/>
      <c r="G21" s="88"/>
      <c r="H21" s="88"/>
      <c r="I21" s="132"/>
      <c r="J21" s="20"/>
      <c r="K21" s="140"/>
      <c r="L21" s="20"/>
      <c r="M21" s="20"/>
      <c r="N21" s="20"/>
    </row>
    <row r="22" spans="1:14">
      <c r="A22" s="124">
        <v>9</v>
      </c>
      <c r="B22" s="123" t="s">
        <v>414</v>
      </c>
      <c r="C22" s="148" t="str">
        <f>'2-1'!C3:N3</f>
        <v>Apkure un ventilācija</v>
      </c>
      <c r="D22" s="149"/>
      <c r="E22" s="130">
        <f>'2-1'!P42</f>
        <v>0</v>
      </c>
      <c r="F22" s="128">
        <f>'2-1'!M42</f>
        <v>0</v>
      </c>
      <c r="G22" s="88">
        <f>'2-1'!N42</f>
        <v>0</v>
      </c>
      <c r="H22" s="88">
        <f>'2-1'!O42</f>
        <v>0</v>
      </c>
      <c r="I22" s="132">
        <f>'2-1'!L42</f>
        <v>0</v>
      </c>
      <c r="J22" s="20"/>
      <c r="K22" s="140"/>
      <c r="L22" s="20"/>
      <c r="M22" s="20"/>
      <c r="N22" s="20"/>
    </row>
    <row r="23" spans="1:14">
      <c r="A23" s="124">
        <v>10</v>
      </c>
      <c r="B23" s="123" t="s">
        <v>416</v>
      </c>
      <c r="C23" s="148" t="str">
        <f>'2-2'!C3:N3</f>
        <v>Elektroapgāde</v>
      </c>
      <c r="D23" s="149"/>
      <c r="E23" s="130">
        <f>'2-2'!P78</f>
        <v>0</v>
      </c>
      <c r="F23" s="128">
        <f>'2-2'!M78</f>
        <v>0</v>
      </c>
      <c r="G23" s="88">
        <f>'2-2'!N78</f>
        <v>0</v>
      </c>
      <c r="H23" s="88">
        <f>'2-2'!O78</f>
        <v>0</v>
      </c>
      <c r="I23" s="132">
        <f>'2-2'!L78</f>
        <v>0</v>
      </c>
      <c r="J23" s="20"/>
      <c r="K23" s="140"/>
      <c r="L23" s="20"/>
      <c r="M23" s="20"/>
      <c r="N23" s="20"/>
    </row>
    <row r="24" spans="1:14">
      <c r="A24" s="124">
        <v>11</v>
      </c>
      <c r="B24" s="123" t="s">
        <v>417</v>
      </c>
      <c r="C24" s="148" t="str">
        <f>'2-3'!C3:N3</f>
        <v>Zibens aizsardzība</v>
      </c>
      <c r="D24" s="149"/>
      <c r="E24" s="130">
        <f>'2-3'!P45</f>
        <v>0</v>
      </c>
      <c r="F24" s="128">
        <f>'2-3'!M45</f>
        <v>0</v>
      </c>
      <c r="G24" s="88">
        <f>'2-3'!N45</f>
        <v>0</v>
      </c>
      <c r="H24" s="88">
        <f>'2-3'!O45</f>
        <v>0</v>
      </c>
      <c r="I24" s="132">
        <f>'2-3'!L45</f>
        <v>0</v>
      </c>
      <c r="J24" s="20"/>
      <c r="K24" s="140"/>
      <c r="L24" s="20"/>
      <c r="M24" s="20"/>
      <c r="N24" s="20"/>
    </row>
    <row r="25" spans="1:14">
      <c r="A25" s="124">
        <v>12</v>
      </c>
      <c r="B25" s="123" t="s">
        <v>418</v>
      </c>
      <c r="C25" s="148" t="str">
        <f>'2-4'!C3:N3</f>
        <v>Ugunsdzēsības un trauksmes signālizācija</v>
      </c>
      <c r="D25" s="149"/>
      <c r="E25" s="130">
        <f>'2-4'!P37</f>
        <v>0</v>
      </c>
      <c r="F25" s="128">
        <f>'2-4'!M37</f>
        <v>0</v>
      </c>
      <c r="G25" s="88">
        <f>'2-4'!N37</f>
        <v>0</v>
      </c>
      <c r="H25" s="88">
        <f>'2-4'!O37</f>
        <v>0</v>
      </c>
      <c r="I25" s="132">
        <f>'2-4'!L37</f>
        <v>0</v>
      </c>
      <c r="J25" s="20"/>
      <c r="K25" s="140"/>
      <c r="L25" s="20"/>
      <c r="M25" s="20"/>
      <c r="N25" s="20"/>
    </row>
    <row r="26" spans="1:14">
      <c r="A26" s="124">
        <v>13</v>
      </c>
      <c r="B26" s="123" t="s">
        <v>419</v>
      </c>
      <c r="C26" s="148" t="str">
        <f>'2-5'!C3:N3</f>
        <v>Saules paneļu sistēma</v>
      </c>
      <c r="D26" s="149"/>
      <c r="E26" s="130">
        <f>'2-5'!P25</f>
        <v>0</v>
      </c>
      <c r="F26" s="128">
        <f>'2-5'!M25</f>
        <v>0</v>
      </c>
      <c r="G26" s="88">
        <f>'2-5'!N25</f>
        <v>0</v>
      </c>
      <c r="H26" s="88">
        <f>'2-5'!O25</f>
        <v>0</v>
      </c>
      <c r="I26" s="132">
        <f>'2-5'!L25</f>
        <v>0</v>
      </c>
      <c r="J26" s="20"/>
      <c r="K26" s="140"/>
      <c r="L26" s="20"/>
      <c r="M26" s="20"/>
      <c r="N26" s="20"/>
    </row>
    <row r="27" spans="1:14">
      <c r="A27" s="124">
        <v>14</v>
      </c>
      <c r="B27" s="123"/>
      <c r="C27" s="184" t="s">
        <v>473</v>
      </c>
      <c r="D27" s="185"/>
      <c r="E27" s="130"/>
      <c r="F27" s="128"/>
      <c r="G27" s="88"/>
      <c r="H27" s="88"/>
      <c r="I27" s="132"/>
      <c r="J27" s="20"/>
      <c r="K27" s="140"/>
      <c r="L27" s="20"/>
      <c r="M27" s="20"/>
      <c r="N27" s="20"/>
    </row>
    <row r="28" spans="1:14" ht="15.75" thickBot="1">
      <c r="A28" s="125">
        <v>15</v>
      </c>
      <c r="B28" s="126" t="s">
        <v>472</v>
      </c>
      <c r="C28" s="186" t="str">
        <f>'3-1'!C3:N3</f>
        <v>Labiekārtošanas darbi</v>
      </c>
      <c r="D28" s="187"/>
      <c r="E28" s="131">
        <f>'3-1'!P53</f>
        <v>0</v>
      </c>
      <c r="F28" s="129">
        <f>'3-1'!M53</f>
        <v>0</v>
      </c>
      <c r="G28" s="127">
        <f>'3-1'!N53</f>
        <v>0</v>
      </c>
      <c r="H28" s="127">
        <f>'3-1'!O53</f>
        <v>0</v>
      </c>
      <c r="I28" s="133">
        <f>'3-1'!L53</f>
        <v>0</v>
      </c>
      <c r="J28" s="20"/>
      <c r="K28" s="140"/>
      <c r="L28" s="20"/>
      <c r="M28" s="20"/>
      <c r="N28" s="20"/>
    </row>
    <row r="29" spans="1:14" ht="15.75" thickBot="1">
      <c r="A29" s="155" t="s">
        <v>8</v>
      </c>
      <c r="B29" s="156"/>
      <c r="C29" s="156"/>
      <c r="D29" s="121"/>
      <c r="E29" s="122">
        <f>SUM(E15:E28)</f>
        <v>0</v>
      </c>
      <c r="F29" s="122">
        <f t="shared" ref="F29:I29" si="0">SUM(F15:F28)</f>
        <v>0</v>
      </c>
      <c r="G29" s="122">
        <f t="shared" si="0"/>
        <v>0</v>
      </c>
      <c r="H29" s="122">
        <f t="shared" si="0"/>
        <v>0</v>
      </c>
      <c r="I29" s="134">
        <f t="shared" si="0"/>
        <v>0</v>
      </c>
      <c r="J29" s="8"/>
      <c r="K29" s="8"/>
      <c r="L29" s="8"/>
      <c r="M29" s="8"/>
      <c r="N29" s="8"/>
    </row>
    <row r="30" spans="1:14">
      <c r="A30" s="157" t="s">
        <v>9</v>
      </c>
      <c r="B30" s="158"/>
      <c r="C30" s="158"/>
      <c r="D30" s="13" t="s">
        <v>519</v>
      </c>
      <c r="E30" s="41" t="e">
        <f>ROUND(E29*D30,2)</f>
        <v>#VALUE!</v>
      </c>
      <c r="F30" s="8"/>
      <c r="G30" s="8"/>
      <c r="H30" s="8"/>
      <c r="I30" s="8"/>
      <c r="J30" s="8"/>
      <c r="K30" s="8"/>
      <c r="L30" s="8"/>
      <c r="M30" s="8"/>
      <c r="N30" s="8"/>
    </row>
    <row r="31" spans="1:14">
      <c r="A31" s="159" t="s">
        <v>10</v>
      </c>
      <c r="B31" s="160"/>
      <c r="C31" s="160"/>
      <c r="D31" s="14"/>
      <c r="E31" s="42"/>
      <c r="F31" s="8"/>
      <c r="G31" s="8"/>
      <c r="H31" s="8"/>
      <c r="I31" s="8"/>
      <c r="J31" s="8"/>
      <c r="K31" s="8"/>
      <c r="L31" s="8"/>
      <c r="M31" s="8"/>
      <c r="N31" s="8"/>
    </row>
    <row r="32" spans="1:14">
      <c r="A32" s="161" t="s">
        <v>11</v>
      </c>
      <c r="B32" s="162"/>
      <c r="C32" s="162"/>
      <c r="D32" s="15" t="s">
        <v>519</v>
      </c>
      <c r="E32" s="43" t="e">
        <f>ROUND(E29*D32,2)</f>
        <v>#VALUE!</v>
      </c>
      <c r="F32" s="8"/>
      <c r="G32" s="8"/>
      <c r="H32" s="8"/>
      <c r="I32" s="8"/>
      <c r="J32" s="8"/>
      <c r="K32" s="8"/>
      <c r="L32" s="8"/>
      <c r="M32" s="8"/>
      <c r="N32" s="8"/>
    </row>
    <row r="33" spans="1:14">
      <c r="A33" s="153" t="s">
        <v>12</v>
      </c>
      <c r="B33" s="154"/>
      <c r="C33" s="154"/>
      <c r="D33" s="16"/>
      <c r="E33" s="44" t="e">
        <f>E29+E30+E32</f>
        <v>#VALUE!</v>
      </c>
      <c r="F33" s="8"/>
      <c r="G33" s="147"/>
      <c r="H33" s="147"/>
      <c r="I33" s="8"/>
      <c r="J33" s="21"/>
      <c r="K33" s="8"/>
      <c r="L33" s="8"/>
      <c r="M33" s="8"/>
      <c r="N33" s="8"/>
    </row>
    <row r="34" spans="1:14">
      <c r="A34" s="33" t="s">
        <v>31</v>
      </c>
      <c r="B34" s="8"/>
      <c r="C34" s="8"/>
      <c r="D34" s="8"/>
      <c r="E34" s="8"/>
      <c r="F34" s="8"/>
      <c r="G34" s="17"/>
      <c r="H34" s="8"/>
      <c r="I34" s="8"/>
      <c r="J34" s="8"/>
      <c r="K34" s="8"/>
      <c r="L34" s="8"/>
      <c r="M34" s="8"/>
      <c r="N34" s="8"/>
    </row>
    <row r="35" spans="1:14">
      <c r="A35" s="8"/>
      <c r="B35" s="8"/>
      <c r="C35" s="8"/>
      <c r="D35" s="8"/>
      <c r="E35" s="8"/>
      <c r="F35" s="8"/>
      <c r="G35" s="17"/>
      <c r="H35" s="8"/>
      <c r="I35" s="8"/>
      <c r="J35" s="8"/>
      <c r="K35" s="8"/>
      <c r="L35" s="8"/>
      <c r="M35" s="8"/>
      <c r="N35" s="8"/>
    </row>
    <row r="36" spans="1:14" s="34" customFormat="1" ht="14.25">
      <c r="A36" s="35" t="s">
        <v>32</v>
      </c>
      <c r="B36" s="152" t="str">
        <f>Koptame!B21</f>
        <v>Olga Osadčuka</v>
      </c>
      <c r="C36" s="152"/>
      <c r="D36" s="36"/>
      <c r="E36" s="36"/>
    </row>
    <row r="37" spans="1:14" s="34" customFormat="1" ht="14.25">
      <c r="A37" s="35"/>
      <c r="B37" s="146" t="s">
        <v>26</v>
      </c>
      <c r="C37" s="146"/>
      <c r="D37" s="146"/>
      <c r="E37" s="146"/>
    </row>
    <row r="38" spans="1:14" s="34" customFormat="1" thickBot="1">
      <c r="A38" s="35" t="str">
        <f>Koptame!A23</f>
        <v>Tāme sastādīta 2021.gada 11. aprīlī</v>
      </c>
      <c r="B38" s="35"/>
      <c r="C38" s="35"/>
      <c r="D38" s="35"/>
      <c r="E38" s="35"/>
    </row>
    <row r="39" spans="1:14" s="34" customFormat="1" ht="14.25">
      <c r="A39" s="35"/>
      <c r="B39" s="35"/>
      <c r="C39" s="35"/>
      <c r="D39" s="35"/>
      <c r="E39" s="35"/>
    </row>
    <row r="40" spans="1:14" s="34" customFormat="1" ht="14.25">
      <c r="A40" s="35" t="s">
        <v>33</v>
      </c>
      <c r="B40" s="152" t="str">
        <f>Koptame!B25</f>
        <v>Olga Osadčuka</v>
      </c>
      <c r="C40" s="152"/>
      <c r="D40" s="36"/>
      <c r="E40" s="36"/>
    </row>
    <row r="41" spans="1:14" s="34" customFormat="1" ht="14.25">
      <c r="A41" s="35"/>
      <c r="B41" s="146" t="s">
        <v>26</v>
      </c>
      <c r="C41" s="146"/>
      <c r="D41" s="146"/>
      <c r="E41" s="146"/>
    </row>
    <row r="42" spans="1:14" s="34" customFormat="1" ht="14.25">
      <c r="A42" s="35" t="s">
        <v>34</v>
      </c>
      <c r="B42" s="35"/>
      <c r="C42" s="35" t="str">
        <f>Koptame!B27</f>
        <v>4-02257</v>
      </c>
      <c r="D42" s="35"/>
      <c r="E42" s="35"/>
    </row>
  </sheetData>
  <mergeCells count="44">
    <mergeCell ref="C26:D26"/>
    <mergeCell ref="C27:D27"/>
    <mergeCell ref="C28:D28"/>
    <mergeCell ref="C19:D19"/>
    <mergeCell ref="C20:D20"/>
    <mergeCell ref="C22:D22"/>
    <mergeCell ref="C23:D23"/>
    <mergeCell ref="C24:D24"/>
    <mergeCell ref="C21:D21"/>
    <mergeCell ref="A1:I1"/>
    <mergeCell ref="A2:I2"/>
    <mergeCell ref="A3:I3"/>
    <mergeCell ref="A5:B5"/>
    <mergeCell ref="C5:N5"/>
    <mergeCell ref="A12:A13"/>
    <mergeCell ref="B12:B13"/>
    <mergeCell ref="A6:B6"/>
    <mergeCell ref="C6:N6"/>
    <mergeCell ref="A7:B7"/>
    <mergeCell ref="C7:N7"/>
    <mergeCell ref="A8:B8"/>
    <mergeCell ref="C8:N8"/>
    <mergeCell ref="E12:E13"/>
    <mergeCell ref="D9:E9"/>
    <mergeCell ref="D10:E10"/>
    <mergeCell ref="I12:I13"/>
    <mergeCell ref="F12:H12"/>
    <mergeCell ref="C12:D13"/>
    <mergeCell ref="B41:E41"/>
    <mergeCell ref="G33:H33"/>
    <mergeCell ref="C15:D15"/>
    <mergeCell ref="C14:D14"/>
    <mergeCell ref="B36:C36"/>
    <mergeCell ref="B37:E37"/>
    <mergeCell ref="B40:C40"/>
    <mergeCell ref="A33:C33"/>
    <mergeCell ref="A29:C29"/>
    <mergeCell ref="A30:C30"/>
    <mergeCell ref="A31:C31"/>
    <mergeCell ref="A32:C32"/>
    <mergeCell ref="C16:D16"/>
    <mergeCell ref="C17:D17"/>
    <mergeCell ref="C18:D18"/>
    <mergeCell ref="C25:D25"/>
  </mergeCells>
  <phoneticPr fontId="30" type="noConversion"/>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P54"/>
  <sheetViews>
    <sheetView workbookViewId="0">
      <selection activeCell="H35" sqref="H35"/>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88</v>
      </c>
      <c r="J2" s="1"/>
      <c r="K2" s="1"/>
      <c r="L2" s="1"/>
      <c r="M2" s="1"/>
      <c r="N2" s="1"/>
      <c r="O2" s="1"/>
      <c r="P2" s="1"/>
    </row>
    <row r="3" spans="1:16" ht="15" customHeight="1">
      <c r="A3" s="1"/>
      <c r="B3" s="1"/>
      <c r="C3" s="206" t="s">
        <v>99</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38">
        <f>P45</f>
        <v>0</v>
      </c>
      <c r="L11" s="137" t="s">
        <v>15</v>
      </c>
      <c r="M11" s="46"/>
      <c r="N11" s="200"/>
      <c r="O11" s="201"/>
      <c r="P11" s="137"/>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36" t="s">
        <v>19</v>
      </c>
      <c r="G15" s="136" t="s">
        <v>20</v>
      </c>
      <c r="H15" s="136" t="s">
        <v>36</v>
      </c>
      <c r="I15" s="136" t="s">
        <v>43</v>
      </c>
      <c r="J15" s="136" t="s">
        <v>42</v>
      </c>
      <c r="K15" s="136" t="s">
        <v>8</v>
      </c>
      <c r="L15" s="136" t="s">
        <v>44</v>
      </c>
      <c r="M15" s="136" t="s">
        <v>36</v>
      </c>
      <c r="N15" s="136" t="s">
        <v>43</v>
      </c>
      <c r="O15" s="136"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59</v>
      </c>
      <c r="D17" s="92"/>
      <c r="E17" s="93"/>
      <c r="F17" s="94"/>
      <c r="G17" s="94"/>
      <c r="H17" s="94"/>
      <c r="I17" s="94"/>
      <c r="J17" s="94"/>
      <c r="K17" s="94"/>
      <c r="L17" s="94"/>
      <c r="M17" s="94"/>
      <c r="N17" s="94"/>
      <c r="O17" s="94"/>
      <c r="P17" s="95"/>
    </row>
    <row r="18" spans="1:16" ht="25.5">
      <c r="A18" s="22">
        <v>1</v>
      </c>
      <c r="B18" s="50"/>
      <c r="C18" s="25" t="s">
        <v>61</v>
      </c>
      <c r="D18" s="87" t="s">
        <v>23</v>
      </c>
      <c r="E18" s="83">
        <v>1</v>
      </c>
      <c r="F18" s="29"/>
      <c r="G18" s="29"/>
      <c r="H18" s="29"/>
      <c r="I18" s="29"/>
      <c r="J18" s="29"/>
      <c r="K18" s="29">
        <f>SUM(H18:J18)</f>
        <v>0</v>
      </c>
      <c r="L18" s="29">
        <f>ROUND(E18*F18,2)</f>
        <v>0</v>
      </c>
      <c r="M18" s="29">
        <f>ROUND(E18*H18,2)</f>
        <v>0</v>
      </c>
      <c r="N18" s="29">
        <f>ROUND(E18*I18,2)</f>
        <v>0</v>
      </c>
      <c r="O18" s="29">
        <f>ROUND(E18*J18,2)</f>
        <v>0</v>
      </c>
      <c r="P18" s="76">
        <f>SUM(M18:O18)</f>
        <v>0</v>
      </c>
    </row>
    <row r="19" spans="1:16" ht="25.5">
      <c r="A19" s="22">
        <v>2</v>
      </c>
      <c r="B19" s="50"/>
      <c r="C19" s="25" t="s">
        <v>60</v>
      </c>
      <c r="D19" s="87" t="s">
        <v>23</v>
      </c>
      <c r="E19" s="83">
        <v>2</v>
      </c>
      <c r="F19" s="29"/>
      <c r="G19" s="29"/>
      <c r="H19" s="29"/>
      <c r="I19" s="29"/>
      <c r="J19" s="29"/>
      <c r="K19" s="29">
        <f t="shared" ref="K19:K20" si="0">SUM(H19:J19)</f>
        <v>0</v>
      </c>
      <c r="L19" s="29">
        <f t="shared" ref="L19:L20" si="1">ROUND(E19*F19,2)</f>
        <v>0</v>
      </c>
      <c r="M19" s="29">
        <f t="shared" ref="M19:M20" si="2">ROUND(E19*H19,2)</f>
        <v>0</v>
      </c>
      <c r="N19" s="29">
        <f t="shared" ref="N19:N20" si="3">ROUND(E19*I19,2)</f>
        <v>0</v>
      </c>
      <c r="O19" s="29">
        <f t="shared" ref="O19:O20" si="4">ROUND(E19*J19,2)</f>
        <v>0</v>
      </c>
      <c r="P19" s="76">
        <f t="shared" ref="P19:P20" si="5">SUM(M19:O19)</f>
        <v>0</v>
      </c>
    </row>
    <row r="20" spans="1:16" ht="25.5">
      <c r="A20" s="22">
        <v>3</v>
      </c>
      <c r="B20" s="50"/>
      <c r="C20" s="25" t="s">
        <v>62</v>
      </c>
      <c r="D20" s="87" t="s">
        <v>23</v>
      </c>
      <c r="E20" s="83">
        <v>1</v>
      </c>
      <c r="F20" s="29"/>
      <c r="G20" s="29"/>
      <c r="H20" s="29"/>
      <c r="I20" s="29"/>
      <c r="J20" s="29"/>
      <c r="K20" s="29">
        <f t="shared" si="0"/>
        <v>0</v>
      </c>
      <c r="L20" s="29">
        <f t="shared" si="1"/>
        <v>0</v>
      </c>
      <c r="M20" s="29">
        <f t="shared" si="2"/>
        <v>0</v>
      </c>
      <c r="N20" s="29">
        <f t="shared" si="3"/>
        <v>0</v>
      </c>
      <c r="O20" s="29">
        <f t="shared" si="4"/>
        <v>0</v>
      </c>
      <c r="P20" s="76">
        <f t="shared" si="5"/>
        <v>0</v>
      </c>
    </row>
    <row r="21" spans="1:16" ht="25.5">
      <c r="A21" s="22">
        <v>4</v>
      </c>
      <c r="B21" s="50"/>
      <c r="C21" s="25" t="s">
        <v>83</v>
      </c>
      <c r="D21" s="87" t="s">
        <v>23</v>
      </c>
      <c r="E21" s="83">
        <v>1</v>
      </c>
      <c r="F21" s="29"/>
      <c r="G21" s="29"/>
      <c r="H21" s="29"/>
      <c r="I21" s="29"/>
      <c r="J21" s="29"/>
      <c r="K21" s="29">
        <f>SUM(H21:J21)</f>
        <v>0</v>
      </c>
      <c r="L21" s="29">
        <f>ROUND(E21*F21,2)</f>
        <v>0</v>
      </c>
      <c r="M21" s="29">
        <f>ROUND(E21*H21,2)</f>
        <v>0</v>
      </c>
      <c r="N21" s="29">
        <f>ROUND(E21*I21,2)</f>
        <v>0</v>
      </c>
      <c r="O21" s="29">
        <f>ROUND(E21*J21,2)</f>
        <v>0</v>
      </c>
      <c r="P21" s="76">
        <f>SUM(M21:O21)</f>
        <v>0</v>
      </c>
    </row>
    <row r="22" spans="1:16">
      <c r="A22" s="22">
        <v>5</v>
      </c>
      <c r="B22" s="50"/>
      <c r="C22" s="25" t="s">
        <v>63</v>
      </c>
      <c r="D22" s="87" t="s">
        <v>23</v>
      </c>
      <c r="E22" s="83">
        <v>1</v>
      </c>
      <c r="F22" s="29"/>
      <c r="G22" s="29"/>
      <c r="H22" s="29"/>
      <c r="I22" s="29"/>
      <c r="J22" s="29"/>
      <c r="K22" s="29">
        <f t="shared" ref="K22:K34" si="6">SUM(H22:J22)</f>
        <v>0</v>
      </c>
      <c r="L22" s="29">
        <f t="shared" ref="L22:L34" si="7">ROUND(E22*F22,2)</f>
        <v>0</v>
      </c>
      <c r="M22" s="29">
        <f t="shared" ref="M22:M34" si="8">ROUND(E22*H22,2)</f>
        <v>0</v>
      </c>
      <c r="N22" s="29">
        <f t="shared" ref="N22:N34" si="9">ROUND(E22*I22,2)</f>
        <v>0</v>
      </c>
      <c r="O22" s="29">
        <f t="shared" ref="O22:O34" si="10">ROUND(E22*J22,2)</f>
        <v>0</v>
      </c>
      <c r="P22" s="76">
        <f t="shared" ref="P22:P34" si="11">SUM(M22:O22)</f>
        <v>0</v>
      </c>
    </row>
    <row r="23" spans="1:16">
      <c r="A23" s="22">
        <v>6</v>
      </c>
      <c r="B23" s="50"/>
      <c r="C23" s="25" t="s">
        <v>80</v>
      </c>
      <c r="D23" s="27" t="s">
        <v>24</v>
      </c>
      <c r="E23" s="84">
        <v>107</v>
      </c>
      <c r="F23" s="29"/>
      <c r="G23" s="29"/>
      <c r="H23" s="29"/>
      <c r="I23" s="29"/>
      <c r="J23" s="29"/>
      <c r="K23" s="29">
        <f t="shared" si="6"/>
        <v>0</v>
      </c>
      <c r="L23" s="29">
        <f t="shared" si="7"/>
        <v>0</v>
      </c>
      <c r="M23" s="29">
        <f t="shared" si="8"/>
        <v>0</v>
      </c>
      <c r="N23" s="29">
        <f t="shared" si="9"/>
        <v>0</v>
      </c>
      <c r="O23" s="29">
        <f t="shared" si="10"/>
        <v>0</v>
      </c>
      <c r="P23" s="76">
        <f t="shared" si="11"/>
        <v>0</v>
      </c>
    </row>
    <row r="24" spans="1:16">
      <c r="A24" s="22">
        <v>7</v>
      </c>
      <c r="B24" s="50"/>
      <c r="C24" s="25" t="s">
        <v>82</v>
      </c>
      <c r="D24" s="27" t="s">
        <v>66</v>
      </c>
      <c r="E24" s="84">
        <v>1</v>
      </c>
      <c r="F24" s="29"/>
      <c r="G24" s="29"/>
      <c r="H24" s="29"/>
      <c r="I24" s="29"/>
      <c r="J24" s="29"/>
      <c r="K24" s="29">
        <f t="shared" ref="K24" si="12">SUM(H24:J24)</f>
        <v>0</v>
      </c>
      <c r="L24" s="29">
        <f t="shared" ref="L24" si="13">ROUND(E24*F24,2)</f>
        <v>0</v>
      </c>
      <c r="M24" s="29">
        <f t="shared" ref="M24" si="14">ROUND(E24*H24,2)</f>
        <v>0</v>
      </c>
      <c r="N24" s="29">
        <f t="shared" ref="N24" si="15">ROUND(E24*I24,2)</f>
        <v>0</v>
      </c>
      <c r="O24" s="29">
        <f t="shared" ref="O24" si="16">ROUND(E24*J24,2)</f>
        <v>0</v>
      </c>
      <c r="P24" s="76">
        <f t="shared" ref="P24" si="17">SUM(M24:O24)</f>
        <v>0</v>
      </c>
    </row>
    <row r="25" spans="1:16">
      <c r="A25" s="22">
        <v>8</v>
      </c>
      <c r="B25" s="50"/>
      <c r="C25" s="25" t="s">
        <v>64</v>
      </c>
      <c r="D25" s="27" t="s">
        <v>66</v>
      </c>
      <c r="E25" s="84">
        <v>1</v>
      </c>
      <c r="F25" s="29"/>
      <c r="G25" s="29"/>
      <c r="H25" s="29"/>
      <c r="I25" s="29"/>
      <c r="J25" s="29"/>
      <c r="K25" s="29">
        <f t="shared" si="6"/>
        <v>0</v>
      </c>
      <c r="L25" s="29">
        <f t="shared" si="7"/>
        <v>0</v>
      </c>
      <c r="M25" s="29">
        <f t="shared" si="8"/>
        <v>0</v>
      </c>
      <c r="N25" s="29">
        <f t="shared" si="9"/>
        <v>0</v>
      </c>
      <c r="O25" s="29">
        <f t="shared" si="10"/>
        <v>0</v>
      </c>
      <c r="P25" s="76">
        <f t="shared" si="11"/>
        <v>0</v>
      </c>
    </row>
    <row r="26" spans="1:16" ht="25.5">
      <c r="A26" s="22">
        <v>9</v>
      </c>
      <c r="B26" s="50"/>
      <c r="C26" s="25" t="s">
        <v>65</v>
      </c>
      <c r="D26" s="27" t="s">
        <v>66</v>
      </c>
      <c r="E26" s="84">
        <v>1</v>
      </c>
      <c r="F26" s="29"/>
      <c r="G26" s="29"/>
      <c r="H26" s="29"/>
      <c r="I26" s="29"/>
      <c r="J26" s="29"/>
      <c r="K26" s="29">
        <f t="shared" si="6"/>
        <v>0</v>
      </c>
      <c r="L26" s="29">
        <f t="shared" si="7"/>
        <v>0</v>
      </c>
      <c r="M26" s="29">
        <f t="shared" si="8"/>
        <v>0</v>
      </c>
      <c r="N26" s="29">
        <f t="shared" si="9"/>
        <v>0</v>
      </c>
      <c r="O26" s="29">
        <f t="shared" si="10"/>
        <v>0</v>
      </c>
      <c r="P26" s="76">
        <f t="shared" si="11"/>
        <v>0</v>
      </c>
    </row>
    <row r="27" spans="1:16">
      <c r="A27" s="22">
        <v>10</v>
      </c>
      <c r="B27" s="50"/>
      <c r="C27" s="25" t="s">
        <v>86</v>
      </c>
      <c r="D27" s="27" t="s">
        <v>66</v>
      </c>
      <c r="E27" s="84">
        <v>1</v>
      </c>
      <c r="F27" s="29"/>
      <c r="G27" s="29"/>
      <c r="H27" s="29"/>
      <c r="I27" s="29"/>
      <c r="J27" s="29"/>
      <c r="K27" s="29">
        <f t="shared" si="6"/>
        <v>0</v>
      </c>
      <c r="L27" s="29">
        <f t="shared" si="7"/>
        <v>0</v>
      </c>
      <c r="M27" s="29">
        <f t="shared" si="8"/>
        <v>0</v>
      </c>
      <c r="N27" s="29">
        <f t="shared" si="9"/>
        <v>0</v>
      </c>
      <c r="O27" s="29">
        <f t="shared" si="10"/>
        <v>0</v>
      </c>
      <c r="P27" s="76">
        <f t="shared" si="11"/>
        <v>0</v>
      </c>
    </row>
    <row r="28" spans="1:16">
      <c r="A28" s="22">
        <v>11</v>
      </c>
      <c r="B28" s="50"/>
      <c r="C28" s="25" t="s">
        <v>69</v>
      </c>
      <c r="D28" s="87" t="s">
        <v>23</v>
      </c>
      <c r="E28" s="84">
        <v>4</v>
      </c>
      <c r="F28" s="29"/>
      <c r="G28" s="29"/>
      <c r="H28" s="29"/>
      <c r="I28" s="29"/>
      <c r="J28" s="29"/>
      <c r="K28" s="29">
        <f t="shared" si="6"/>
        <v>0</v>
      </c>
      <c r="L28" s="29">
        <f t="shared" si="7"/>
        <v>0</v>
      </c>
      <c r="M28" s="29">
        <f t="shared" si="8"/>
        <v>0</v>
      </c>
      <c r="N28" s="29">
        <f t="shared" si="9"/>
        <v>0</v>
      </c>
      <c r="O28" s="29">
        <f t="shared" si="10"/>
        <v>0</v>
      </c>
      <c r="P28" s="76">
        <f t="shared" si="11"/>
        <v>0</v>
      </c>
    </row>
    <row r="29" spans="1:16">
      <c r="A29" s="22">
        <v>12</v>
      </c>
      <c r="B29" s="50"/>
      <c r="C29" s="25" t="s">
        <v>70</v>
      </c>
      <c r="D29" s="27" t="s">
        <v>66</v>
      </c>
      <c r="E29" s="84">
        <v>1</v>
      </c>
      <c r="F29" s="29"/>
      <c r="G29" s="29"/>
      <c r="H29" s="29"/>
      <c r="I29" s="29"/>
      <c r="J29" s="29"/>
      <c r="K29" s="29">
        <f t="shared" si="6"/>
        <v>0</v>
      </c>
      <c r="L29" s="29">
        <f t="shared" si="7"/>
        <v>0</v>
      </c>
      <c r="M29" s="29">
        <f t="shared" si="8"/>
        <v>0</v>
      </c>
      <c r="N29" s="29">
        <f t="shared" si="9"/>
        <v>0</v>
      </c>
      <c r="O29" s="29">
        <f t="shared" si="10"/>
        <v>0</v>
      </c>
      <c r="P29" s="76">
        <f t="shared" si="11"/>
        <v>0</v>
      </c>
    </row>
    <row r="30" spans="1:16">
      <c r="A30" s="22">
        <v>13</v>
      </c>
      <c r="B30" s="50"/>
      <c r="C30" s="30" t="s">
        <v>73</v>
      </c>
      <c r="D30" s="27" t="s">
        <v>66</v>
      </c>
      <c r="E30" s="84">
        <v>1</v>
      </c>
      <c r="F30" s="29"/>
      <c r="G30" s="29"/>
      <c r="H30" s="29"/>
      <c r="I30" s="29"/>
      <c r="J30" s="29"/>
      <c r="K30" s="29">
        <f t="shared" si="6"/>
        <v>0</v>
      </c>
      <c r="L30" s="29">
        <f t="shared" si="7"/>
        <v>0</v>
      </c>
      <c r="M30" s="29">
        <f t="shared" si="8"/>
        <v>0</v>
      </c>
      <c r="N30" s="29">
        <f t="shared" si="9"/>
        <v>0</v>
      </c>
      <c r="O30" s="29">
        <f t="shared" si="10"/>
        <v>0</v>
      </c>
      <c r="P30" s="76">
        <f t="shared" si="11"/>
        <v>0</v>
      </c>
    </row>
    <row r="31" spans="1:16">
      <c r="A31" s="22">
        <v>14</v>
      </c>
      <c r="B31" s="50"/>
      <c r="C31" s="30" t="s">
        <v>74</v>
      </c>
      <c r="D31" s="27" t="s">
        <v>66</v>
      </c>
      <c r="E31" s="84">
        <v>1</v>
      </c>
      <c r="F31" s="29"/>
      <c r="G31" s="29"/>
      <c r="H31" s="29"/>
      <c r="I31" s="29"/>
      <c r="J31" s="29"/>
      <c r="K31" s="29">
        <f t="shared" si="6"/>
        <v>0</v>
      </c>
      <c r="L31" s="29">
        <f t="shared" si="7"/>
        <v>0</v>
      </c>
      <c r="M31" s="29">
        <f t="shared" si="8"/>
        <v>0</v>
      </c>
      <c r="N31" s="29">
        <f t="shared" si="9"/>
        <v>0</v>
      </c>
      <c r="O31" s="29">
        <f t="shared" si="10"/>
        <v>0</v>
      </c>
      <c r="P31" s="76">
        <f t="shared" si="11"/>
        <v>0</v>
      </c>
    </row>
    <row r="32" spans="1:16" ht="25.5">
      <c r="A32" s="22">
        <v>15</v>
      </c>
      <c r="B32" s="50"/>
      <c r="C32" s="30" t="s">
        <v>477</v>
      </c>
      <c r="D32" s="27" t="s">
        <v>25</v>
      </c>
      <c r="E32" s="84">
        <v>113</v>
      </c>
      <c r="F32" s="29"/>
      <c r="G32" s="29"/>
      <c r="H32" s="29"/>
      <c r="I32" s="29"/>
      <c r="J32" s="29"/>
      <c r="K32" s="29">
        <f t="shared" ref="K32" si="18">SUM(H32:J32)</f>
        <v>0</v>
      </c>
      <c r="L32" s="29">
        <f t="shared" ref="L32" si="19">ROUND(E32*F32,2)</f>
        <v>0</v>
      </c>
      <c r="M32" s="29">
        <f t="shared" ref="M32" si="20">ROUND(E32*H32,2)</f>
        <v>0</v>
      </c>
      <c r="N32" s="29">
        <f t="shared" ref="N32" si="21">ROUND(E32*I32,2)</f>
        <v>0</v>
      </c>
      <c r="O32" s="29">
        <f t="shared" ref="O32" si="22">ROUND(E32*J32,2)</f>
        <v>0</v>
      </c>
      <c r="P32" s="76">
        <f t="shared" ref="P32" si="23">SUM(M32:O32)</f>
        <v>0</v>
      </c>
    </row>
    <row r="33" spans="1:16">
      <c r="A33" s="22">
        <v>16</v>
      </c>
      <c r="B33" s="50"/>
      <c r="C33" s="25" t="s">
        <v>71</v>
      </c>
      <c r="D33" s="87" t="s">
        <v>23</v>
      </c>
      <c r="E33" s="84">
        <v>14</v>
      </c>
      <c r="F33" s="29"/>
      <c r="G33" s="29"/>
      <c r="H33" s="29"/>
      <c r="I33" s="29"/>
      <c r="J33" s="29"/>
      <c r="K33" s="29">
        <f t="shared" si="6"/>
        <v>0</v>
      </c>
      <c r="L33" s="29">
        <f t="shared" si="7"/>
        <v>0</v>
      </c>
      <c r="M33" s="29">
        <f t="shared" si="8"/>
        <v>0</v>
      </c>
      <c r="N33" s="29">
        <f t="shared" si="9"/>
        <v>0</v>
      </c>
      <c r="O33" s="29">
        <f t="shared" si="10"/>
        <v>0</v>
      </c>
      <c r="P33" s="76">
        <f t="shared" si="11"/>
        <v>0</v>
      </c>
    </row>
    <row r="34" spans="1:16">
      <c r="A34" s="22">
        <v>17</v>
      </c>
      <c r="B34" s="50"/>
      <c r="C34" s="25" t="s">
        <v>72</v>
      </c>
      <c r="D34" s="87" t="s">
        <v>23</v>
      </c>
      <c r="E34" s="84">
        <v>4</v>
      </c>
      <c r="F34" s="29"/>
      <c r="G34" s="29"/>
      <c r="H34" s="29"/>
      <c r="I34" s="29"/>
      <c r="J34" s="29"/>
      <c r="K34" s="29">
        <f t="shared" si="6"/>
        <v>0</v>
      </c>
      <c r="L34" s="29">
        <f t="shared" si="7"/>
        <v>0</v>
      </c>
      <c r="M34" s="29">
        <f t="shared" si="8"/>
        <v>0</v>
      </c>
      <c r="N34" s="29">
        <f t="shared" si="9"/>
        <v>0</v>
      </c>
      <c r="O34" s="29">
        <f t="shared" si="10"/>
        <v>0</v>
      </c>
      <c r="P34" s="76">
        <f t="shared" si="11"/>
        <v>0</v>
      </c>
    </row>
    <row r="35" spans="1:16">
      <c r="A35" s="22"/>
      <c r="B35" s="50"/>
      <c r="C35" s="104" t="s">
        <v>67</v>
      </c>
      <c r="D35" s="28"/>
      <c r="E35" s="83"/>
      <c r="F35" s="29"/>
      <c r="G35" s="29"/>
      <c r="H35" s="29"/>
      <c r="I35" s="29"/>
      <c r="J35" s="29"/>
      <c r="K35" s="29">
        <f t="shared" ref="K35" si="24">SUM(H35:J35)</f>
        <v>0</v>
      </c>
      <c r="L35" s="29">
        <f t="shared" ref="L35" si="25">ROUND(E35*F35,2)</f>
        <v>0</v>
      </c>
      <c r="M35" s="29">
        <f t="shared" ref="M35" si="26">ROUND(E35*H35,2)</f>
        <v>0</v>
      </c>
      <c r="N35" s="29">
        <f t="shared" ref="N35" si="27">ROUND(E35*I35,2)</f>
        <v>0</v>
      </c>
      <c r="O35" s="29">
        <f t="shared" ref="O35" si="28">ROUND(E35*J35,2)</f>
        <v>0</v>
      </c>
      <c r="P35" s="76">
        <f t="shared" ref="P35" si="29">SUM(M35:O35)</f>
        <v>0</v>
      </c>
    </row>
    <row r="36" spans="1:16">
      <c r="A36" s="22">
        <v>1</v>
      </c>
      <c r="B36" s="50"/>
      <c r="C36" s="30" t="s">
        <v>77</v>
      </c>
      <c r="D36" s="27" t="s">
        <v>68</v>
      </c>
      <c r="E36" s="84">
        <v>6</v>
      </c>
      <c r="F36" s="29"/>
      <c r="G36" s="29"/>
      <c r="H36" s="29"/>
      <c r="I36" s="29"/>
      <c r="J36" s="29"/>
      <c r="K36" s="29">
        <f t="shared" ref="K36:K43" si="30">SUM(H36:J36)</f>
        <v>0</v>
      </c>
      <c r="L36" s="29">
        <f t="shared" ref="L36:L43" si="31">ROUND(E36*F36,2)</f>
        <v>0</v>
      </c>
      <c r="M36" s="29">
        <f t="shared" ref="M36:M43" si="32">ROUND(E36*H36,2)</f>
        <v>0</v>
      </c>
      <c r="N36" s="29">
        <f t="shared" ref="N36:N43" si="33">ROUND(E36*I36,2)</f>
        <v>0</v>
      </c>
      <c r="O36" s="29">
        <f t="shared" ref="O36:O43" si="34">ROUND(E36*J36,2)</f>
        <v>0</v>
      </c>
      <c r="P36" s="76">
        <f t="shared" ref="P36:P43" si="35">SUM(M36:O36)</f>
        <v>0</v>
      </c>
    </row>
    <row r="37" spans="1:16">
      <c r="A37" s="22">
        <v>2</v>
      </c>
      <c r="B37" s="50"/>
      <c r="C37" s="30" t="s">
        <v>78</v>
      </c>
      <c r="D37" s="27" t="s">
        <v>68</v>
      </c>
      <c r="E37" s="84">
        <v>6</v>
      </c>
      <c r="F37" s="29"/>
      <c r="G37" s="29"/>
      <c r="H37" s="29"/>
      <c r="I37" s="29"/>
      <c r="J37" s="29"/>
      <c r="K37" s="29">
        <f t="shared" si="30"/>
        <v>0</v>
      </c>
      <c r="L37" s="29">
        <f t="shared" si="31"/>
        <v>0</v>
      </c>
      <c r="M37" s="29">
        <f t="shared" si="32"/>
        <v>0</v>
      </c>
      <c r="N37" s="29">
        <f t="shared" si="33"/>
        <v>0</v>
      </c>
      <c r="O37" s="29">
        <f t="shared" si="34"/>
        <v>0</v>
      </c>
      <c r="P37" s="76">
        <f t="shared" si="35"/>
        <v>0</v>
      </c>
    </row>
    <row r="38" spans="1:16">
      <c r="A38" s="22">
        <v>3</v>
      </c>
      <c r="B38" s="50"/>
      <c r="C38" s="25" t="s">
        <v>84</v>
      </c>
      <c r="D38" s="27" t="s">
        <v>68</v>
      </c>
      <c r="E38" s="84">
        <v>6</v>
      </c>
      <c r="F38" s="29"/>
      <c r="G38" s="29"/>
      <c r="H38" s="29"/>
      <c r="I38" s="29"/>
      <c r="J38" s="29"/>
      <c r="K38" s="29">
        <f t="shared" ref="K38:K39" si="36">SUM(H38:J38)</f>
        <v>0</v>
      </c>
      <c r="L38" s="29">
        <f t="shared" ref="L38:L39" si="37">ROUND(E38*F38,2)</f>
        <v>0</v>
      </c>
      <c r="M38" s="29">
        <f t="shared" ref="M38:M39" si="38">ROUND(E38*H38,2)</f>
        <v>0</v>
      </c>
      <c r="N38" s="29">
        <f t="shared" ref="N38:N39" si="39">ROUND(E38*I38,2)</f>
        <v>0</v>
      </c>
      <c r="O38" s="29">
        <f t="shared" ref="O38:O39" si="40">ROUND(E38*J38,2)</f>
        <v>0</v>
      </c>
      <c r="P38" s="76">
        <f t="shared" ref="P38:P39" si="41">SUM(M38:O38)</f>
        <v>0</v>
      </c>
    </row>
    <row r="39" spans="1:16">
      <c r="A39" s="22">
        <v>4</v>
      </c>
      <c r="B39" s="50"/>
      <c r="C39" s="25" t="s">
        <v>85</v>
      </c>
      <c r="D39" s="27" t="s">
        <v>68</v>
      </c>
      <c r="E39" s="84">
        <v>6</v>
      </c>
      <c r="F39" s="29"/>
      <c r="G39" s="29"/>
      <c r="H39" s="29"/>
      <c r="I39" s="29"/>
      <c r="J39" s="29"/>
      <c r="K39" s="29">
        <f t="shared" si="36"/>
        <v>0</v>
      </c>
      <c r="L39" s="29">
        <f t="shared" si="37"/>
        <v>0</v>
      </c>
      <c r="M39" s="29">
        <f t="shared" si="38"/>
        <v>0</v>
      </c>
      <c r="N39" s="29">
        <f t="shared" si="39"/>
        <v>0</v>
      </c>
      <c r="O39" s="29">
        <f t="shared" si="40"/>
        <v>0</v>
      </c>
      <c r="P39" s="76">
        <f t="shared" si="41"/>
        <v>0</v>
      </c>
    </row>
    <row r="40" spans="1:16">
      <c r="A40" s="22">
        <v>5</v>
      </c>
      <c r="B40" s="50"/>
      <c r="C40" s="30" t="s">
        <v>79</v>
      </c>
      <c r="D40" s="27" t="s">
        <v>68</v>
      </c>
      <c r="E40" s="84">
        <v>6</v>
      </c>
      <c r="F40" s="29"/>
      <c r="G40" s="29"/>
      <c r="H40" s="29"/>
      <c r="I40" s="29"/>
      <c r="J40" s="29"/>
      <c r="K40" s="29">
        <f t="shared" si="30"/>
        <v>0</v>
      </c>
      <c r="L40" s="29">
        <f t="shared" si="31"/>
        <v>0</v>
      </c>
      <c r="M40" s="29">
        <f t="shared" si="32"/>
        <v>0</v>
      </c>
      <c r="N40" s="29">
        <f t="shared" si="33"/>
        <v>0</v>
      </c>
      <c r="O40" s="29">
        <f t="shared" si="34"/>
        <v>0</v>
      </c>
      <c r="P40" s="76">
        <f t="shared" si="35"/>
        <v>0</v>
      </c>
    </row>
    <row r="41" spans="1:16">
      <c r="A41" s="22">
        <v>6</v>
      </c>
      <c r="B41" s="50"/>
      <c r="C41" s="25" t="s">
        <v>81</v>
      </c>
      <c r="D41" s="27" t="s">
        <v>68</v>
      </c>
      <c r="E41" s="84">
        <v>6</v>
      </c>
      <c r="F41" s="29"/>
      <c r="G41" s="29"/>
      <c r="H41" s="29"/>
      <c r="I41" s="29"/>
      <c r="J41" s="29"/>
      <c r="K41" s="29">
        <f t="shared" si="30"/>
        <v>0</v>
      </c>
      <c r="L41" s="29">
        <f t="shared" si="31"/>
        <v>0</v>
      </c>
      <c r="M41" s="29">
        <f t="shared" si="32"/>
        <v>0</v>
      </c>
      <c r="N41" s="29">
        <f t="shared" si="33"/>
        <v>0</v>
      </c>
      <c r="O41" s="29">
        <f t="shared" si="34"/>
        <v>0</v>
      </c>
      <c r="P41" s="76">
        <f t="shared" si="35"/>
        <v>0</v>
      </c>
    </row>
    <row r="42" spans="1:16">
      <c r="A42" s="22">
        <v>7</v>
      </c>
      <c r="B42" s="50"/>
      <c r="C42" s="30" t="s">
        <v>75</v>
      </c>
      <c r="D42" s="27" t="s">
        <v>68</v>
      </c>
      <c r="E42" s="84">
        <v>6</v>
      </c>
      <c r="F42" s="29"/>
      <c r="G42" s="29"/>
      <c r="H42" s="29"/>
      <c r="I42" s="29"/>
      <c r="J42" s="29"/>
      <c r="K42" s="29">
        <f t="shared" si="30"/>
        <v>0</v>
      </c>
      <c r="L42" s="29">
        <f t="shared" si="31"/>
        <v>0</v>
      </c>
      <c r="M42" s="29">
        <f t="shared" si="32"/>
        <v>0</v>
      </c>
      <c r="N42" s="29">
        <f t="shared" si="33"/>
        <v>0</v>
      </c>
      <c r="O42" s="29">
        <f t="shared" si="34"/>
        <v>0</v>
      </c>
      <c r="P42" s="76">
        <f t="shared" si="35"/>
        <v>0</v>
      </c>
    </row>
    <row r="43" spans="1:16">
      <c r="A43" s="22">
        <v>8</v>
      </c>
      <c r="B43" s="50"/>
      <c r="C43" s="30" t="s">
        <v>76</v>
      </c>
      <c r="D43" s="27" t="s">
        <v>68</v>
      </c>
      <c r="E43" s="84">
        <v>6</v>
      </c>
      <c r="F43" s="29"/>
      <c r="G43" s="29"/>
      <c r="H43" s="29"/>
      <c r="I43" s="29"/>
      <c r="J43" s="29"/>
      <c r="K43" s="29">
        <f t="shared" si="30"/>
        <v>0</v>
      </c>
      <c r="L43" s="29">
        <f t="shared" si="31"/>
        <v>0</v>
      </c>
      <c r="M43" s="29">
        <f t="shared" si="32"/>
        <v>0</v>
      </c>
      <c r="N43" s="29">
        <f t="shared" si="33"/>
        <v>0</v>
      </c>
      <c r="O43" s="29">
        <f t="shared" si="34"/>
        <v>0</v>
      </c>
      <c r="P43" s="76">
        <f t="shared" si="35"/>
        <v>0</v>
      </c>
    </row>
    <row r="44" spans="1:16">
      <c r="A44" s="22"/>
      <c r="B44" s="50"/>
      <c r="C44" s="32"/>
      <c r="D44" s="31"/>
      <c r="E44" s="85"/>
      <c r="F44" s="29"/>
      <c r="G44" s="29"/>
      <c r="H44" s="29"/>
      <c r="I44" s="29"/>
      <c r="J44" s="29"/>
      <c r="K44" s="29"/>
      <c r="L44" s="29"/>
      <c r="M44" s="29"/>
      <c r="N44" s="29"/>
      <c r="O44" s="29"/>
      <c r="P44" s="76"/>
    </row>
    <row r="45" spans="1:16" ht="15.75" thickBot="1">
      <c r="A45" s="86"/>
      <c r="B45" s="189" t="s">
        <v>87</v>
      </c>
      <c r="C45" s="190"/>
      <c r="D45" s="190"/>
      <c r="E45" s="190"/>
      <c r="F45" s="190"/>
      <c r="G45" s="190"/>
      <c r="H45" s="190"/>
      <c r="I45" s="190"/>
      <c r="J45" s="190"/>
      <c r="K45" s="191"/>
      <c r="L45" s="47">
        <f>SUM(L17:L44)</f>
        <v>0</v>
      </c>
      <c r="M45" s="48">
        <f>SUM(M17:M44)</f>
        <v>0</v>
      </c>
      <c r="N45" s="48">
        <f>SUM(N17:N44)</f>
        <v>0</v>
      </c>
      <c r="O45" s="48">
        <f>SUM(O17:O44)</f>
        <v>0</v>
      </c>
      <c r="P45" s="49">
        <f>SUM(P17:P44)</f>
        <v>0</v>
      </c>
    </row>
    <row r="46" spans="1:16">
      <c r="A46" s="3"/>
      <c r="B46" s="3"/>
      <c r="C46" s="3"/>
      <c r="D46" s="3"/>
      <c r="E46" s="3"/>
      <c r="F46" s="3"/>
      <c r="G46" s="3"/>
      <c r="H46" s="3"/>
      <c r="I46" s="3"/>
      <c r="J46" s="3"/>
      <c r="K46" s="3"/>
      <c r="L46" s="3"/>
      <c r="M46" s="3"/>
      <c r="N46" s="3"/>
      <c r="O46" s="3"/>
      <c r="P46" s="3"/>
    </row>
    <row r="47" spans="1:16">
      <c r="A47" s="1"/>
      <c r="B47" s="1"/>
      <c r="C47" s="2"/>
      <c r="D47" s="2"/>
      <c r="E47" s="2"/>
      <c r="F47" s="1"/>
      <c r="G47" s="1"/>
      <c r="H47" s="1"/>
      <c r="I47" s="1"/>
      <c r="J47" s="1"/>
      <c r="K47" s="1"/>
      <c r="L47" s="1"/>
      <c r="M47" s="1"/>
      <c r="N47" s="1"/>
      <c r="O47" s="1"/>
      <c r="P47" s="1"/>
    </row>
    <row r="48" spans="1:16" s="82" customFormat="1" ht="14.25">
      <c r="A48" s="80" t="s">
        <v>32</v>
      </c>
      <c r="B48" s="192" t="str">
        <f>Koptame!B21</f>
        <v>Olga Osadčuka</v>
      </c>
      <c r="C48" s="192"/>
      <c r="D48" s="81"/>
      <c r="E48" s="81"/>
    </row>
    <row r="49" spans="1:5" s="82" customFormat="1" ht="14.25">
      <c r="A49" s="80"/>
      <c r="B49" s="188" t="s">
        <v>26</v>
      </c>
      <c r="C49" s="188"/>
      <c r="D49" s="188"/>
      <c r="E49" s="188"/>
    </row>
    <row r="50" spans="1:5" s="82" customFormat="1" ht="14.25">
      <c r="A50" s="80" t="str">
        <f>Koptame!A23</f>
        <v>Tāme sastādīta 2021.gada 11. aprīlī</v>
      </c>
      <c r="B50" s="80"/>
      <c r="C50" s="80"/>
      <c r="D50" s="80"/>
      <c r="E50" s="80"/>
    </row>
    <row r="51" spans="1:5" s="82" customFormat="1" ht="14.25">
      <c r="A51" s="80"/>
      <c r="B51" s="80"/>
      <c r="C51" s="80"/>
      <c r="D51" s="80"/>
      <c r="E51" s="80"/>
    </row>
    <row r="52" spans="1:5" s="82" customFormat="1" ht="14.25">
      <c r="A52" s="80" t="s">
        <v>33</v>
      </c>
      <c r="B52" s="192" t="str">
        <f>Koptame!B25</f>
        <v>Olga Osadčuka</v>
      </c>
      <c r="C52" s="192"/>
      <c r="D52" s="81"/>
      <c r="E52" s="81"/>
    </row>
    <row r="53" spans="1:5" s="82" customFormat="1" ht="14.25">
      <c r="A53" s="80"/>
      <c r="B53" s="188" t="s">
        <v>26</v>
      </c>
      <c r="C53" s="188"/>
      <c r="D53" s="188"/>
      <c r="E53" s="188"/>
    </row>
    <row r="54" spans="1:5" s="82" customFormat="1" ht="14.25">
      <c r="A54" s="80" t="s">
        <v>34</v>
      </c>
      <c r="B54" s="80"/>
      <c r="C54" s="80" t="str">
        <f>Koptame!B27</f>
        <v>4-02257</v>
      </c>
      <c r="D54" s="80"/>
      <c r="E54" s="80"/>
    </row>
  </sheetData>
  <mergeCells count="29">
    <mergeCell ref="B52:C52"/>
    <mergeCell ref="B53:E53"/>
    <mergeCell ref="O1:P1"/>
    <mergeCell ref="D2:H2"/>
    <mergeCell ref="C3:N3"/>
    <mergeCell ref="C4:N4"/>
    <mergeCell ref="A6:B6"/>
    <mergeCell ref="C6:N6"/>
    <mergeCell ref="A7:B7"/>
    <mergeCell ref="C7:N7"/>
    <mergeCell ref="A8:B8"/>
    <mergeCell ref="C8:N8"/>
    <mergeCell ref="A9:B9"/>
    <mergeCell ref="C9:N9"/>
    <mergeCell ref="A10:B10"/>
    <mergeCell ref="C10:N10"/>
    <mergeCell ref="A11:H11"/>
    <mergeCell ref="N11:O11"/>
    <mergeCell ref="I11:J11"/>
    <mergeCell ref="F14:K14"/>
    <mergeCell ref="L14:P14"/>
    <mergeCell ref="E14:E15"/>
    <mergeCell ref="B49:E49"/>
    <mergeCell ref="B45:K45"/>
    <mergeCell ref="B48:C48"/>
    <mergeCell ref="A14:A15"/>
    <mergeCell ref="B14:B15"/>
    <mergeCell ref="C14:C15"/>
    <mergeCell ref="D14:D15"/>
  </mergeCells>
  <pageMargins left="0.75" right="0.75" top="1" bottom="1" header="0.5" footer="0.5"/>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E215-CE12-4A5F-8143-656063859F34}">
  <sheetPr>
    <tabColor rgb="FFFFC000"/>
  </sheetPr>
  <dimension ref="A1:P43"/>
  <sheetViews>
    <sheetView topLeftCell="A7" workbookViewId="0">
      <selection activeCell="H27" sqref="H27"/>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89</v>
      </c>
      <c r="J2" s="1"/>
      <c r="K2" s="1"/>
      <c r="L2" s="1"/>
      <c r="M2" s="1"/>
      <c r="N2" s="1"/>
      <c r="O2" s="1"/>
      <c r="P2" s="1"/>
    </row>
    <row r="3" spans="1:16" ht="15" customHeight="1">
      <c r="A3" s="1"/>
      <c r="B3" s="1"/>
      <c r="C3" s="206" t="s">
        <v>100</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38">
        <f>P34</f>
        <v>0</v>
      </c>
      <c r="L11" s="137" t="s">
        <v>15</v>
      </c>
      <c r="M11" s="46"/>
      <c r="N11" s="200"/>
      <c r="O11" s="201"/>
      <c r="P11" s="137"/>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36" t="s">
        <v>19</v>
      </c>
      <c r="G15" s="136" t="s">
        <v>20</v>
      </c>
      <c r="H15" s="136" t="s">
        <v>36</v>
      </c>
      <c r="I15" s="136" t="s">
        <v>43</v>
      </c>
      <c r="J15" s="136" t="s">
        <v>42</v>
      </c>
      <c r="K15" s="136" t="s">
        <v>8</v>
      </c>
      <c r="L15" s="136" t="s">
        <v>44</v>
      </c>
      <c r="M15" s="136" t="s">
        <v>36</v>
      </c>
      <c r="N15" s="136" t="s">
        <v>43</v>
      </c>
      <c r="O15" s="136"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100</v>
      </c>
      <c r="D17" s="92"/>
      <c r="E17" s="93"/>
      <c r="F17" s="94"/>
      <c r="G17" s="94"/>
      <c r="H17" s="94"/>
      <c r="I17" s="94"/>
      <c r="J17" s="94"/>
      <c r="K17" s="94"/>
      <c r="L17" s="94"/>
      <c r="M17" s="94"/>
      <c r="N17" s="94"/>
      <c r="O17" s="94"/>
      <c r="P17" s="95"/>
    </row>
    <row r="18" spans="1:16">
      <c r="A18" s="22">
        <v>1</v>
      </c>
      <c r="B18" s="50"/>
      <c r="C18" s="25" t="s">
        <v>142</v>
      </c>
      <c r="D18" s="87" t="s">
        <v>29</v>
      </c>
      <c r="E18" s="83">
        <v>15.44</v>
      </c>
      <c r="F18" s="29"/>
      <c r="G18" s="29"/>
      <c r="H18" s="29"/>
      <c r="I18" s="29"/>
      <c r="J18" s="29"/>
      <c r="K18" s="29">
        <f>SUM(H18:J18)</f>
        <v>0</v>
      </c>
      <c r="L18" s="29">
        <f>ROUND(E18*F18,2)</f>
        <v>0</v>
      </c>
      <c r="M18" s="29">
        <f>ROUND(E18*H18,2)</f>
        <v>0</v>
      </c>
      <c r="N18" s="29">
        <f>ROUND(E18*I18,2)</f>
        <v>0</v>
      </c>
      <c r="O18" s="29">
        <f>ROUND(E18*J18,2)</f>
        <v>0</v>
      </c>
      <c r="P18" s="76">
        <f>SUM(M18:O18)</f>
        <v>0</v>
      </c>
    </row>
    <row r="19" spans="1:16">
      <c r="A19" s="22">
        <v>2</v>
      </c>
      <c r="B19" s="50"/>
      <c r="C19" s="25" t="s">
        <v>514</v>
      </c>
      <c r="D19" s="87" t="s">
        <v>29</v>
      </c>
      <c r="E19" s="83">
        <v>59.71</v>
      </c>
      <c r="F19" s="29"/>
      <c r="G19" s="29"/>
      <c r="H19" s="29"/>
      <c r="I19" s="29"/>
      <c r="J19" s="29"/>
      <c r="K19" s="29">
        <f>SUM(H19:J19)</f>
        <v>0</v>
      </c>
      <c r="L19" s="29">
        <f>ROUND(E19*F19,2)</f>
        <v>0</v>
      </c>
      <c r="M19" s="29">
        <f>ROUND(E19*H19,2)</f>
        <v>0</v>
      </c>
      <c r="N19" s="29">
        <f>ROUND(E19*I19,2)</f>
        <v>0</v>
      </c>
      <c r="O19" s="29">
        <f>ROUND(E19*J19,2)</f>
        <v>0</v>
      </c>
      <c r="P19" s="76">
        <f>SUM(M19:O19)</f>
        <v>0</v>
      </c>
    </row>
    <row r="20" spans="1:16">
      <c r="A20" s="22">
        <v>3</v>
      </c>
      <c r="B20" s="50"/>
      <c r="C20" s="25" t="s">
        <v>210</v>
      </c>
      <c r="D20" s="87" t="s">
        <v>25</v>
      </c>
      <c r="E20" s="83">
        <v>113.72</v>
      </c>
      <c r="F20" s="29"/>
      <c r="G20" s="29"/>
      <c r="H20" s="29"/>
      <c r="I20" s="29"/>
      <c r="J20" s="29"/>
      <c r="K20" s="29">
        <f t="shared" ref="K20:K32" si="0">SUM(H20:J20)</f>
        <v>0</v>
      </c>
      <c r="L20" s="29">
        <f t="shared" ref="L20:L32" si="1">ROUND(E20*F20,2)</f>
        <v>0</v>
      </c>
      <c r="M20" s="29">
        <f t="shared" ref="M20:M32" si="2">ROUND(E20*H20,2)</f>
        <v>0</v>
      </c>
      <c r="N20" s="29">
        <f t="shared" ref="N20:N32" si="3">ROUND(E20*I20,2)</f>
        <v>0</v>
      </c>
      <c r="O20" s="29">
        <f t="shared" ref="O20:O32" si="4">ROUND(E20*J20,2)</f>
        <v>0</v>
      </c>
      <c r="P20" s="76">
        <f t="shared" ref="P20:P32" si="5">SUM(M20:O20)</f>
        <v>0</v>
      </c>
    </row>
    <row r="21" spans="1:16">
      <c r="A21" s="22">
        <v>4</v>
      </c>
      <c r="B21" s="50"/>
      <c r="C21" s="25" t="s">
        <v>214</v>
      </c>
      <c r="D21" s="87" t="s">
        <v>25</v>
      </c>
      <c r="E21" s="83">
        <v>29.18</v>
      </c>
      <c r="F21" s="29"/>
      <c r="G21" s="29"/>
      <c r="H21" s="29"/>
      <c r="I21" s="29"/>
      <c r="J21" s="29"/>
      <c r="K21" s="29">
        <f t="shared" si="0"/>
        <v>0</v>
      </c>
      <c r="L21" s="29">
        <f t="shared" si="1"/>
        <v>0</v>
      </c>
      <c r="M21" s="29">
        <f t="shared" si="2"/>
        <v>0</v>
      </c>
      <c r="N21" s="29">
        <f t="shared" si="3"/>
        <v>0</v>
      </c>
      <c r="O21" s="29">
        <f t="shared" si="4"/>
        <v>0</v>
      </c>
      <c r="P21" s="76">
        <f t="shared" si="5"/>
        <v>0</v>
      </c>
    </row>
    <row r="22" spans="1:16">
      <c r="A22" s="22">
        <v>5</v>
      </c>
      <c r="B22" s="50"/>
      <c r="C22" s="25" t="s">
        <v>215</v>
      </c>
      <c r="D22" s="87" t="s">
        <v>25</v>
      </c>
      <c r="E22" s="83">
        <v>15.75</v>
      </c>
      <c r="F22" s="29"/>
      <c r="G22" s="29"/>
      <c r="H22" s="29"/>
      <c r="I22" s="29"/>
      <c r="J22" s="29"/>
      <c r="K22" s="29">
        <f t="shared" si="0"/>
        <v>0</v>
      </c>
      <c r="L22" s="29">
        <f t="shared" si="1"/>
        <v>0</v>
      </c>
      <c r="M22" s="29">
        <f t="shared" si="2"/>
        <v>0</v>
      </c>
      <c r="N22" s="29">
        <f t="shared" si="3"/>
        <v>0</v>
      </c>
      <c r="O22" s="29">
        <f t="shared" si="4"/>
        <v>0</v>
      </c>
      <c r="P22" s="76">
        <f t="shared" si="5"/>
        <v>0</v>
      </c>
    </row>
    <row r="23" spans="1:16">
      <c r="A23" s="22">
        <v>6</v>
      </c>
      <c r="B23" s="50"/>
      <c r="C23" s="25" t="s">
        <v>216</v>
      </c>
      <c r="D23" s="87" t="s">
        <v>29</v>
      </c>
      <c r="E23" s="83">
        <v>2.0499999999999998</v>
      </c>
      <c r="F23" s="29"/>
      <c r="G23" s="29"/>
      <c r="H23" s="29"/>
      <c r="I23" s="29"/>
      <c r="J23" s="29"/>
      <c r="K23" s="29">
        <f t="shared" si="0"/>
        <v>0</v>
      </c>
      <c r="L23" s="29">
        <f t="shared" si="1"/>
        <v>0</v>
      </c>
      <c r="M23" s="29">
        <f t="shared" si="2"/>
        <v>0</v>
      </c>
      <c r="N23" s="29">
        <f t="shared" si="3"/>
        <v>0</v>
      </c>
      <c r="O23" s="29">
        <f t="shared" si="4"/>
        <v>0</v>
      </c>
      <c r="P23" s="76">
        <f t="shared" si="5"/>
        <v>0</v>
      </c>
    </row>
    <row r="24" spans="1:16" ht="25.5">
      <c r="A24" s="22">
        <v>7</v>
      </c>
      <c r="B24" s="50"/>
      <c r="C24" s="25" t="s">
        <v>217</v>
      </c>
      <c r="D24" s="27" t="s">
        <v>25</v>
      </c>
      <c r="E24" s="84">
        <v>253.6</v>
      </c>
      <c r="F24" s="29"/>
      <c r="G24" s="29"/>
      <c r="H24" s="29"/>
      <c r="I24" s="29"/>
      <c r="J24" s="29"/>
      <c r="K24" s="29">
        <f t="shared" si="0"/>
        <v>0</v>
      </c>
      <c r="L24" s="29">
        <f t="shared" si="1"/>
        <v>0</v>
      </c>
      <c r="M24" s="29">
        <f t="shared" si="2"/>
        <v>0</v>
      </c>
      <c r="N24" s="29">
        <f t="shared" si="3"/>
        <v>0</v>
      </c>
      <c r="O24" s="29">
        <f t="shared" si="4"/>
        <v>0</v>
      </c>
      <c r="P24" s="76">
        <f t="shared" si="5"/>
        <v>0</v>
      </c>
    </row>
    <row r="25" spans="1:16">
      <c r="A25" s="22">
        <v>8</v>
      </c>
      <c r="B25" s="50"/>
      <c r="C25" s="25" t="s">
        <v>218</v>
      </c>
      <c r="D25" s="27" t="s">
        <v>25</v>
      </c>
      <c r="E25" s="84">
        <v>253.6</v>
      </c>
      <c r="F25" s="29"/>
      <c r="G25" s="29"/>
      <c r="H25" s="29"/>
      <c r="I25" s="29"/>
      <c r="J25" s="29"/>
      <c r="K25" s="29">
        <f t="shared" si="0"/>
        <v>0</v>
      </c>
      <c r="L25" s="29">
        <f t="shared" si="1"/>
        <v>0</v>
      </c>
      <c r="M25" s="29">
        <f t="shared" si="2"/>
        <v>0</v>
      </c>
      <c r="N25" s="29">
        <f t="shared" si="3"/>
        <v>0</v>
      </c>
      <c r="O25" s="29">
        <f t="shared" si="4"/>
        <v>0</v>
      </c>
      <c r="P25" s="76">
        <f t="shared" si="5"/>
        <v>0</v>
      </c>
    </row>
    <row r="26" spans="1:16" ht="38.25">
      <c r="A26" s="22">
        <v>9</v>
      </c>
      <c r="B26" s="50"/>
      <c r="C26" s="135" t="s">
        <v>515</v>
      </c>
      <c r="D26" s="27" t="s">
        <v>476</v>
      </c>
      <c r="E26" s="84">
        <v>1</v>
      </c>
      <c r="F26" s="29"/>
      <c r="G26" s="29"/>
      <c r="H26" s="29"/>
      <c r="I26" s="29"/>
      <c r="J26" s="29"/>
      <c r="K26" s="29">
        <f t="shared" ref="K26" si="6">SUM(H26:J26)</f>
        <v>0</v>
      </c>
      <c r="L26" s="29">
        <f t="shared" si="1"/>
        <v>0</v>
      </c>
      <c r="M26" s="29">
        <f t="shared" si="2"/>
        <v>0</v>
      </c>
      <c r="N26" s="29">
        <f t="shared" si="3"/>
        <v>0</v>
      </c>
      <c r="O26" s="29">
        <f t="shared" si="4"/>
        <v>0</v>
      </c>
      <c r="P26" s="76">
        <f t="shared" si="5"/>
        <v>0</v>
      </c>
    </row>
    <row r="27" spans="1:16">
      <c r="A27" s="22">
        <v>10</v>
      </c>
      <c r="B27" s="50"/>
      <c r="C27" s="135" t="s">
        <v>517</v>
      </c>
      <c r="D27" s="27" t="s">
        <v>476</v>
      </c>
      <c r="E27" s="84">
        <v>1</v>
      </c>
      <c r="F27" s="29"/>
      <c r="G27" s="29"/>
      <c r="H27" s="29"/>
      <c r="I27" s="29"/>
      <c r="J27" s="29"/>
      <c r="K27" s="29">
        <f t="shared" ref="K27" si="7">SUM(H27:J27)</f>
        <v>0</v>
      </c>
      <c r="L27" s="29">
        <f t="shared" ref="L27" si="8">ROUND(E27*F27,2)</f>
        <v>0</v>
      </c>
      <c r="M27" s="29">
        <f t="shared" ref="M27" si="9">ROUND(E27*H27,2)</f>
        <v>0</v>
      </c>
      <c r="N27" s="29">
        <f t="shared" ref="N27" si="10">ROUND(E27*I27,2)</f>
        <v>0</v>
      </c>
      <c r="O27" s="29">
        <f t="shared" ref="O27" si="11">ROUND(E27*J27,2)</f>
        <v>0</v>
      </c>
      <c r="P27" s="76">
        <f t="shared" ref="P27" si="12">SUM(M27:O27)</f>
        <v>0</v>
      </c>
    </row>
    <row r="28" spans="1:16">
      <c r="A28" s="22">
        <v>11</v>
      </c>
      <c r="B28" s="50"/>
      <c r="C28" s="135" t="s">
        <v>516</v>
      </c>
      <c r="D28" s="27" t="s">
        <v>195</v>
      </c>
      <c r="E28" s="84">
        <v>1</v>
      </c>
      <c r="F28" s="29"/>
      <c r="G28" s="29"/>
      <c r="H28" s="29"/>
      <c r="I28" s="29"/>
      <c r="J28" s="29"/>
      <c r="K28" s="29">
        <f t="shared" ref="K28" si="13">SUM(H28:J28)</f>
        <v>0</v>
      </c>
      <c r="L28" s="29">
        <f t="shared" ref="L28" si="14">ROUND(E28*F28,2)</f>
        <v>0</v>
      </c>
      <c r="M28" s="29">
        <f t="shared" ref="M28" si="15">ROUND(E28*H28,2)</f>
        <v>0</v>
      </c>
      <c r="N28" s="29">
        <f t="shared" ref="N28" si="16">ROUND(E28*I28,2)</f>
        <v>0</v>
      </c>
      <c r="O28" s="29">
        <f t="shared" ref="O28" si="17">ROUND(E28*J28,2)</f>
        <v>0</v>
      </c>
      <c r="P28" s="76">
        <f t="shared" ref="P28" si="18">SUM(M28:O28)</f>
        <v>0</v>
      </c>
    </row>
    <row r="29" spans="1:16" ht="25.5">
      <c r="A29" s="22">
        <v>12</v>
      </c>
      <c r="B29" s="50"/>
      <c r="C29" s="135" t="s">
        <v>478</v>
      </c>
      <c r="D29" s="27" t="s">
        <v>476</v>
      </c>
      <c r="E29" s="84">
        <v>1</v>
      </c>
      <c r="F29" s="29"/>
      <c r="G29" s="29"/>
      <c r="H29" s="29"/>
      <c r="I29" s="29"/>
      <c r="J29" s="29"/>
      <c r="K29" s="29">
        <f t="shared" ref="K29" si="19">SUM(H29:J29)</f>
        <v>0</v>
      </c>
      <c r="L29" s="29">
        <f t="shared" ref="L29" si="20">ROUND(E29*F29,2)</f>
        <v>0</v>
      </c>
      <c r="M29" s="29">
        <f t="shared" ref="M29" si="21">ROUND(E29*H29,2)</f>
        <v>0</v>
      </c>
      <c r="N29" s="29">
        <f t="shared" ref="N29" si="22">ROUND(E29*I29,2)</f>
        <v>0</v>
      </c>
      <c r="O29" s="29">
        <f t="shared" ref="O29" si="23">ROUND(E29*J29,2)</f>
        <v>0</v>
      </c>
      <c r="P29" s="76">
        <f t="shared" ref="P29" si="24">SUM(M29:O29)</f>
        <v>0</v>
      </c>
    </row>
    <row r="30" spans="1:16">
      <c r="A30" s="22"/>
      <c r="B30" s="50"/>
      <c r="C30" s="104" t="s">
        <v>409</v>
      </c>
      <c r="D30" s="27"/>
      <c r="E30" s="84"/>
      <c r="F30" s="29"/>
      <c r="G30" s="29"/>
      <c r="H30" s="29"/>
      <c r="I30" s="29"/>
      <c r="J30" s="29"/>
      <c r="K30" s="29"/>
      <c r="L30" s="29"/>
      <c r="M30" s="29"/>
      <c r="N30" s="29"/>
      <c r="O30" s="29"/>
      <c r="P30" s="76"/>
    </row>
    <row r="31" spans="1:16">
      <c r="A31" s="22">
        <v>1</v>
      </c>
      <c r="B31" s="50"/>
      <c r="C31" s="25" t="s">
        <v>410</v>
      </c>
      <c r="D31" s="27" t="s">
        <v>25</v>
      </c>
      <c r="E31" s="84">
        <v>748</v>
      </c>
      <c r="F31" s="29"/>
      <c r="G31" s="29"/>
      <c r="H31" s="29"/>
      <c r="I31" s="29"/>
      <c r="J31" s="29"/>
      <c r="K31" s="29">
        <f t="shared" si="0"/>
        <v>0</v>
      </c>
      <c r="L31" s="29">
        <f t="shared" si="1"/>
        <v>0</v>
      </c>
      <c r="M31" s="29">
        <f t="shared" si="2"/>
        <v>0</v>
      </c>
      <c r="N31" s="29">
        <f t="shared" si="3"/>
        <v>0</v>
      </c>
      <c r="O31" s="29">
        <f t="shared" si="4"/>
        <v>0</v>
      </c>
      <c r="P31" s="76">
        <f t="shared" si="5"/>
        <v>0</v>
      </c>
    </row>
    <row r="32" spans="1:16">
      <c r="A32" s="22">
        <v>2</v>
      </c>
      <c r="B32" s="50"/>
      <c r="C32" s="25" t="s">
        <v>411</v>
      </c>
      <c r="D32" s="87" t="s">
        <v>29</v>
      </c>
      <c r="E32" s="84">
        <v>199.46</v>
      </c>
      <c r="F32" s="29"/>
      <c r="G32" s="29"/>
      <c r="H32" s="29"/>
      <c r="I32" s="29"/>
      <c r="J32" s="29"/>
      <c r="K32" s="29">
        <f t="shared" si="0"/>
        <v>0</v>
      </c>
      <c r="L32" s="29">
        <f t="shared" si="1"/>
        <v>0</v>
      </c>
      <c r="M32" s="29">
        <f t="shared" si="2"/>
        <v>0</v>
      </c>
      <c r="N32" s="29">
        <f t="shared" si="3"/>
        <v>0</v>
      </c>
      <c r="O32" s="29">
        <f t="shared" si="4"/>
        <v>0</v>
      </c>
      <c r="P32" s="76">
        <f t="shared" si="5"/>
        <v>0</v>
      </c>
    </row>
    <row r="33" spans="1:16">
      <c r="A33" s="22"/>
      <c r="B33" s="50"/>
      <c r="C33" s="25"/>
      <c r="D33" s="27"/>
      <c r="E33" s="84"/>
      <c r="F33" s="29"/>
      <c r="G33" s="29"/>
      <c r="H33" s="29"/>
      <c r="I33" s="29"/>
      <c r="J33" s="29"/>
      <c r="K33" s="29"/>
      <c r="L33" s="29"/>
      <c r="M33" s="29"/>
      <c r="N33" s="29"/>
      <c r="O33" s="29"/>
      <c r="P33" s="76"/>
    </row>
    <row r="34" spans="1:16" ht="15.75" thickBot="1">
      <c r="A34" s="86"/>
      <c r="B34" s="189" t="s">
        <v>87</v>
      </c>
      <c r="C34" s="190"/>
      <c r="D34" s="190"/>
      <c r="E34" s="190"/>
      <c r="F34" s="190"/>
      <c r="G34" s="190"/>
      <c r="H34" s="190"/>
      <c r="I34" s="190"/>
      <c r="J34" s="190"/>
      <c r="K34" s="191"/>
      <c r="L34" s="47">
        <f>SUM(L17:L33)</f>
        <v>0</v>
      </c>
      <c r="M34" s="48">
        <f>SUM(M17:M33)</f>
        <v>0</v>
      </c>
      <c r="N34" s="48">
        <f>SUM(N17:N33)</f>
        <v>0</v>
      </c>
      <c r="O34" s="48">
        <f>SUM(O17:O33)</f>
        <v>0</v>
      </c>
      <c r="P34" s="49">
        <f>SUM(P17:P33)</f>
        <v>0</v>
      </c>
    </row>
    <row r="35" spans="1:16">
      <c r="A35" s="3"/>
      <c r="B35" s="3"/>
      <c r="C35" s="3"/>
      <c r="D35" s="3"/>
      <c r="E35" s="3"/>
      <c r="F35" s="3"/>
      <c r="G35" s="3"/>
      <c r="H35" s="3"/>
      <c r="I35" s="3"/>
      <c r="J35" s="3"/>
      <c r="K35" s="3"/>
      <c r="L35" s="3"/>
      <c r="M35" s="3"/>
      <c r="N35" s="3"/>
      <c r="O35" s="3"/>
      <c r="P35" s="3"/>
    </row>
    <row r="36" spans="1:16">
      <c r="A36" s="1"/>
      <c r="B36" s="1"/>
      <c r="C36" s="2"/>
      <c r="D36" s="2"/>
      <c r="E36" s="2"/>
      <c r="F36" s="1"/>
      <c r="G36" s="1"/>
      <c r="H36" s="1"/>
      <c r="I36" s="1"/>
      <c r="J36" s="1"/>
      <c r="K36" s="1"/>
      <c r="L36" s="1"/>
      <c r="M36" s="1"/>
      <c r="N36" s="1"/>
      <c r="O36" s="1"/>
      <c r="P36" s="1"/>
    </row>
    <row r="37" spans="1:16" s="82" customFormat="1" ht="14.25">
      <c r="A37" s="80" t="s">
        <v>32</v>
      </c>
      <c r="B37" s="192" t="str">
        <f>Koptame!B21</f>
        <v>Olga Osadčuka</v>
      </c>
      <c r="C37" s="192"/>
      <c r="D37" s="81"/>
      <c r="E37" s="81"/>
    </row>
    <row r="38" spans="1:16" s="82" customFormat="1" ht="14.25">
      <c r="A38" s="80"/>
      <c r="B38" s="188" t="s">
        <v>26</v>
      </c>
      <c r="C38" s="188"/>
      <c r="D38" s="188"/>
      <c r="E38" s="188"/>
    </row>
    <row r="39" spans="1:16" s="82" customFormat="1" ht="14.25">
      <c r="A39" s="80" t="str">
        <f>Koptame!A23</f>
        <v>Tāme sastādīta 2021.gada 11. aprīlī</v>
      </c>
      <c r="B39" s="80"/>
      <c r="C39" s="80"/>
      <c r="D39" s="80"/>
      <c r="E39" s="80"/>
    </row>
    <row r="40" spans="1:16" s="82" customFormat="1" ht="14.25">
      <c r="A40" s="80"/>
      <c r="B40" s="80"/>
      <c r="C40" s="80"/>
      <c r="D40" s="80"/>
      <c r="E40" s="80"/>
    </row>
    <row r="41" spans="1:16" s="82" customFormat="1" ht="14.25">
      <c r="A41" s="80" t="s">
        <v>33</v>
      </c>
      <c r="B41" s="192" t="str">
        <f>Koptame!B25</f>
        <v>Olga Osadčuka</v>
      </c>
      <c r="C41" s="192"/>
      <c r="D41" s="81"/>
      <c r="E41" s="81"/>
    </row>
    <row r="42" spans="1:16" s="82" customFormat="1" ht="14.25">
      <c r="A42" s="80"/>
      <c r="B42" s="188" t="s">
        <v>26</v>
      </c>
      <c r="C42" s="188"/>
      <c r="D42" s="188"/>
      <c r="E42" s="188"/>
    </row>
    <row r="43" spans="1:16" s="82" customFormat="1" ht="14.25">
      <c r="A43" s="80" t="s">
        <v>34</v>
      </c>
      <c r="B43" s="80"/>
      <c r="C43" s="80" t="str">
        <f>Koptame!B27</f>
        <v>4-02257</v>
      </c>
      <c r="D43" s="80"/>
      <c r="E43" s="80"/>
    </row>
  </sheetData>
  <mergeCells count="29">
    <mergeCell ref="O1:P1"/>
    <mergeCell ref="D2:H2"/>
    <mergeCell ref="C3:N3"/>
    <mergeCell ref="C4:N4"/>
    <mergeCell ref="A6:B6"/>
    <mergeCell ref="C6:N6"/>
    <mergeCell ref="A7:B7"/>
    <mergeCell ref="C7:N7"/>
    <mergeCell ref="A8:B8"/>
    <mergeCell ref="C8:N8"/>
    <mergeCell ref="A9:B9"/>
    <mergeCell ref="C9:N9"/>
    <mergeCell ref="A14:A15"/>
    <mergeCell ref="B14:B15"/>
    <mergeCell ref="C14:C15"/>
    <mergeCell ref="D14:D15"/>
    <mergeCell ref="E14:E15"/>
    <mergeCell ref="A10:B10"/>
    <mergeCell ref="C10:N10"/>
    <mergeCell ref="A11:H11"/>
    <mergeCell ref="I11:J11"/>
    <mergeCell ref="N11:O11"/>
    <mergeCell ref="B42:E42"/>
    <mergeCell ref="F14:K14"/>
    <mergeCell ref="L14:P14"/>
    <mergeCell ref="B34:K34"/>
    <mergeCell ref="B37:C37"/>
    <mergeCell ref="B38:E38"/>
    <mergeCell ref="B41:C41"/>
  </mergeCells>
  <pageMargins left="0.75" right="0.75" top="1" bottom="1" header="0.5" footer="0.5"/>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05B59-921D-457F-A2C2-CF5BD774106E}">
  <sheetPr>
    <tabColor rgb="FFFFC000"/>
  </sheetPr>
  <dimension ref="A1:R154"/>
  <sheetViews>
    <sheetView workbookViewId="0">
      <selection activeCell="H32" sqref="H32"/>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7" width="8.85546875" style="74"/>
    <col min="18" max="18" width="12.85546875" style="74" bestFit="1" customWidth="1"/>
    <col min="19"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90</v>
      </c>
      <c r="J2" s="1"/>
      <c r="K2" s="1"/>
      <c r="L2" s="1"/>
      <c r="M2" s="1"/>
      <c r="N2" s="1"/>
      <c r="O2" s="1"/>
      <c r="P2" s="1"/>
    </row>
    <row r="3" spans="1:16" ht="15" customHeight="1">
      <c r="A3" s="1"/>
      <c r="B3" s="1"/>
      <c r="C3" s="206" t="s">
        <v>101</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38">
        <f>P145</f>
        <v>0</v>
      </c>
      <c r="L11" s="137" t="s">
        <v>15</v>
      </c>
      <c r="M11" s="46"/>
      <c r="N11" s="200"/>
      <c r="O11" s="201"/>
      <c r="P11" s="137"/>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36" t="s">
        <v>19</v>
      </c>
      <c r="G15" s="136" t="s">
        <v>20</v>
      </c>
      <c r="H15" s="136" t="s">
        <v>36</v>
      </c>
      <c r="I15" s="136" t="s">
        <v>43</v>
      </c>
      <c r="J15" s="136" t="s">
        <v>42</v>
      </c>
      <c r="K15" s="136" t="s">
        <v>8</v>
      </c>
      <c r="L15" s="136" t="s">
        <v>44</v>
      </c>
      <c r="M15" s="136" t="s">
        <v>36</v>
      </c>
      <c r="N15" s="136" t="s">
        <v>43</v>
      </c>
      <c r="O15" s="136"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102</v>
      </c>
      <c r="D17" s="92"/>
      <c r="E17" s="93"/>
      <c r="F17" s="94"/>
      <c r="G17" s="94"/>
      <c r="H17" s="94"/>
      <c r="I17" s="94"/>
      <c r="J17" s="94"/>
      <c r="K17" s="94"/>
      <c r="L17" s="94"/>
      <c r="M17" s="94"/>
      <c r="N17" s="94"/>
      <c r="O17" s="94"/>
      <c r="P17" s="95"/>
    </row>
    <row r="18" spans="1:16">
      <c r="A18" s="22">
        <v>1</v>
      </c>
      <c r="B18" s="50"/>
      <c r="C18" s="103" t="s">
        <v>167</v>
      </c>
      <c r="D18" s="87" t="s">
        <v>25</v>
      </c>
      <c r="E18" s="83">
        <v>55.4</v>
      </c>
      <c r="F18" s="29"/>
      <c r="G18" s="29"/>
      <c r="H18" s="29"/>
      <c r="I18" s="29"/>
      <c r="J18" s="29"/>
      <c r="K18" s="29">
        <f>SUM(H18:J18)</f>
        <v>0</v>
      </c>
      <c r="L18" s="29">
        <f>ROUND(E18*F18,2)</f>
        <v>0</v>
      </c>
      <c r="M18" s="29">
        <f>ROUND(E18*H18,2)</f>
        <v>0</v>
      </c>
      <c r="N18" s="29">
        <f>ROUND(E18*I18,2)</f>
        <v>0</v>
      </c>
      <c r="O18" s="29">
        <f>ROUND(E18*J18,2)</f>
        <v>0</v>
      </c>
      <c r="P18" s="76">
        <f>SUM(M18:O18)</f>
        <v>0</v>
      </c>
    </row>
    <row r="19" spans="1:16" ht="25.5">
      <c r="A19" s="22">
        <v>2</v>
      </c>
      <c r="B19" s="50"/>
      <c r="C19" s="103" t="s">
        <v>105</v>
      </c>
      <c r="D19" s="87" t="s">
        <v>29</v>
      </c>
      <c r="E19" s="83">
        <v>8.31</v>
      </c>
      <c r="F19" s="29"/>
      <c r="G19" s="29"/>
      <c r="H19" s="29"/>
      <c r="I19" s="29"/>
      <c r="J19" s="29"/>
      <c r="K19" s="29">
        <f>SUM(H19:J19)</f>
        <v>0</v>
      </c>
      <c r="L19" s="29">
        <f>ROUND(E19*F19,2)</f>
        <v>0</v>
      </c>
      <c r="M19" s="29">
        <f>ROUND(E19*H19,2)</f>
        <v>0</v>
      </c>
      <c r="N19" s="29">
        <f>ROUND(E19*I19,2)</f>
        <v>0</v>
      </c>
      <c r="O19" s="29">
        <f>ROUND(E19*J19,2)</f>
        <v>0</v>
      </c>
      <c r="P19" s="76">
        <f>SUM(M19:O19)</f>
        <v>0</v>
      </c>
    </row>
    <row r="20" spans="1:16">
      <c r="A20" s="22">
        <v>3</v>
      </c>
      <c r="B20" s="50"/>
      <c r="C20" s="102" t="s">
        <v>422</v>
      </c>
      <c r="D20" s="87" t="s">
        <v>29</v>
      </c>
      <c r="E20" s="83">
        <f>E19*1.25</f>
        <v>10.39</v>
      </c>
      <c r="F20" s="29"/>
      <c r="G20" s="29"/>
      <c r="H20" s="29"/>
      <c r="I20" s="29"/>
      <c r="J20" s="29"/>
      <c r="K20" s="29"/>
      <c r="L20" s="29">
        <f>ROUND(E20*F20,2)</f>
        <v>0</v>
      </c>
      <c r="M20" s="29">
        <f>ROUND(E20*H20,2)</f>
        <v>0</v>
      </c>
      <c r="N20" s="29">
        <f>ROUND(E20*I20,2)</f>
        <v>0</v>
      </c>
      <c r="O20" s="29">
        <f>ROUND(E20*J20,2)</f>
        <v>0</v>
      </c>
      <c r="P20" s="76">
        <f>SUM(M20:O20)</f>
        <v>0</v>
      </c>
    </row>
    <row r="21" spans="1:16">
      <c r="A21" s="22">
        <v>4</v>
      </c>
      <c r="B21" s="50"/>
      <c r="C21" s="103" t="s">
        <v>135</v>
      </c>
      <c r="D21" s="87" t="s">
        <v>25</v>
      </c>
      <c r="E21" s="84">
        <v>55.96</v>
      </c>
      <c r="F21" s="29"/>
      <c r="G21" s="29"/>
      <c r="H21" s="29"/>
      <c r="I21" s="29"/>
      <c r="J21" s="29"/>
      <c r="K21" s="29">
        <f t="shared" ref="K21" si="0">SUM(H21:J21)</f>
        <v>0</v>
      </c>
      <c r="L21" s="29">
        <f t="shared" ref="L21" si="1">ROUND(E21*F21,2)</f>
        <v>0</v>
      </c>
      <c r="M21" s="29">
        <f t="shared" ref="M21" si="2">ROUND(E21*H21,2)</f>
        <v>0</v>
      </c>
      <c r="N21" s="29">
        <f t="shared" ref="N21" si="3">ROUND(E21*I21,2)</f>
        <v>0</v>
      </c>
      <c r="O21" s="29">
        <f t="shared" ref="O21" si="4">ROUND(E21*J21,2)</f>
        <v>0</v>
      </c>
      <c r="P21" s="76">
        <f t="shared" ref="P21" si="5">SUM(M21:O21)</f>
        <v>0</v>
      </c>
    </row>
    <row r="22" spans="1:16">
      <c r="A22" s="22">
        <v>5</v>
      </c>
      <c r="B22" s="50"/>
      <c r="C22" s="103" t="s">
        <v>118</v>
      </c>
      <c r="D22" s="87" t="s">
        <v>122</v>
      </c>
      <c r="E22" s="83">
        <v>2750.81</v>
      </c>
      <c r="F22" s="29"/>
      <c r="G22" s="29"/>
      <c r="H22" s="29"/>
      <c r="I22" s="29"/>
      <c r="J22" s="29"/>
      <c r="K22" s="29">
        <f t="shared" ref="K22:K58" si="6">SUM(H22:J22)</f>
        <v>0</v>
      </c>
      <c r="L22" s="29">
        <f t="shared" ref="L22:L58" si="7">ROUND(E22*F22,2)</f>
        <v>0</v>
      </c>
      <c r="M22" s="29">
        <f t="shared" ref="M22:M58" si="8">ROUND(E22*H22,2)</f>
        <v>0</v>
      </c>
      <c r="N22" s="29">
        <f t="shared" ref="N22:N58" si="9">ROUND(E22*I22,2)</f>
        <v>0</v>
      </c>
      <c r="O22" s="29">
        <f t="shared" ref="O22:O58" si="10">ROUND(E22*J22,2)</f>
        <v>0</v>
      </c>
      <c r="P22" s="76">
        <f t="shared" ref="P22:P58" si="11">SUM(M22:O22)</f>
        <v>0</v>
      </c>
    </row>
    <row r="23" spans="1:16">
      <c r="A23" s="22">
        <v>6</v>
      </c>
      <c r="B23" s="50"/>
      <c r="C23" s="102" t="s">
        <v>103</v>
      </c>
      <c r="D23" s="87" t="s">
        <v>122</v>
      </c>
      <c r="E23" s="83">
        <f>E22*1.1</f>
        <v>3025.89</v>
      </c>
      <c r="F23" s="29"/>
      <c r="G23" s="29"/>
      <c r="H23" s="29"/>
      <c r="I23" s="29"/>
      <c r="J23" s="29"/>
      <c r="K23" s="29">
        <f t="shared" si="6"/>
        <v>0</v>
      </c>
      <c r="L23" s="29">
        <f t="shared" si="7"/>
        <v>0</v>
      </c>
      <c r="M23" s="29">
        <f t="shared" si="8"/>
        <v>0</v>
      </c>
      <c r="N23" s="29">
        <f t="shared" si="9"/>
        <v>0</v>
      </c>
      <c r="O23" s="29">
        <f t="shared" si="10"/>
        <v>0</v>
      </c>
      <c r="P23" s="76">
        <f t="shared" si="11"/>
        <v>0</v>
      </c>
    </row>
    <row r="24" spans="1:16">
      <c r="A24" s="22">
        <v>7</v>
      </c>
      <c r="B24" s="50"/>
      <c r="C24" s="102" t="s">
        <v>134</v>
      </c>
      <c r="D24" s="87" t="s">
        <v>66</v>
      </c>
      <c r="E24" s="84">
        <v>1</v>
      </c>
      <c r="F24" s="29"/>
      <c r="G24" s="29"/>
      <c r="H24" s="29"/>
      <c r="I24" s="29"/>
      <c r="J24" s="29"/>
      <c r="K24" s="29">
        <f t="shared" ref="K24" si="12">SUM(H24:J24)</f>
        <v>0</v>
      </c>
      <c r="L24" s="29">
        <f t="shared" ref="L24" si="13">ROUND(E24*F24,2)</f>
        <v>0</v>
      </c>
      <c r="M24" s="29">
        <f t="shared" ref="M24" si="14">ROUND(E24*H24,2)</f>
        <v>0</v>
      </c>
      <c r="N24" s="29">
        <f t="shared" ref="N24" si="15">ROUND(E24*I24,2)</f>
        <v>0</v>
      </c>
      <c r="O24" s="29">
        <f t="shared" ref="O24" si="16">ROUND(E24*J24,2)</f>
        <v>0</v>
      </c>
      <c r="P24" s="76">
        <f t="shared" ref="P24" si="17">SUM(M24:O24)</f>
        <v>0</v>
      </c>
    </row>
    <row r="25" spans="1:16">
      <c r="A25" s="22">
        <v>8</v>
      </c>
      <c r="B25" s="50"/>
      <c r="C25" s="103" t="s">
        <v>106</v>
      </c>
      <c r="D25" s="87" t="s">
        <v>23</v>
      </c>
      <c r="E25" s="83">
        <v>48</v>
      </c>
      <c r="F25" s="29"/>
      <c r="G25" s="29"/>
      <c r="H25" s="29"/>
      <c r="I25" s="29"/>
      <c r="J25" s="29"/>
      <c r="K25" s="29">
        <f t="shared" si="6"/>
        <v>0</v>
      </c>
      <c r="L25" s="29">
        <f t="shared" si="7"/>
        <v>0</v>
      </c>
      <c r="M25" s="29">
        <f t="shared" si="8"/>
        <v>0</v>
      </c>
      <c r="N25" s="29">
        <f t="shared" si="9"/>
        <v>0</v>
      </c>
      <c r="O25" s="29">
        <f t="shared" si="10"/>
        <v>0</v>
      </c>
      <c r="P25" s="76">
        <f t="shared" si="11"/>
        <v>0</v>
      </c>
    </row>
    <row r="26" spans="1:16">
      <c r="A26" s="22">
        <v>9</v>
      </c>
      <c r="B26" s="50"/>
      <c r="C26" s="102" t="s">
        <v>423</v>
      </c>
      <c r="D26" s="87" t="s">
        <v>23</v>
      </c>
      <c r="E26" s="83">
        <v>16</v>
      </c>
      <c r="F26" s="29"/>
      <c r="G26" s="29"/>
      <c r="H26" s="29"/>
      <c r="I26" s="29"/>
      <c r="J26" s="29"/>
      <c r="K26" s="29">
        <f t="shared" ref="K26:K29" si="18">SUM(H26:J26)</f>
        <v>0</v>
      </c>
      <c r="L26" s="29">
        <f t="shared" ref="L26:L29" si="19">ROUND(E26*F26,2)</f>
        <v>0</v>
      </c>
      <c r="M26" s="29">
        <f t="shared" ref="M26:M29" si="20">ROUND(E26*H26,2)</f>
        <v>0</v>
      </c>
      <c r="N26" s="29">
        <f t="shared" ref="N26:N29" si="21">ROUND(E26*I26,2)</f>
        <v>0</v>
      </c>
      <c r="O26" s="29">
        <f t="shared" ref="O26:O29" si="22">ROUND(E26*J26,2)</f>
        <v>0</v>
      </c>
      <c r="P26" s="76">
        <f t="shared" ref="P26:P29" si="23">SUM(M26:O26)</f>
        <v>0</v>
      </c>
    </row>
    <row r="27" spans="1:16">
      <c r="A27" s="22">
        <v>10</v>
      </c>
      <c r="B27" s="50"/>
      <c r="C27" s="102" t="s">
        <v>424</v>
      </c>
      <c r="D27" s="87" t="s">
        <v>23</v>
      </c>
      <c r="E27" s="84">
        <v>32</v>
      </c>
      <c r="F27" s="29"/>
      <c r="G27" s="29"/>
      <c r="H27" s="29"/>
      <c r="I27" s="29"/>
      <c r="J27" s="29"/>
      <c r="K27" s="29">
        <f t="shared" si="18"/>
        <v>0</v>
      </c>
      <c r="L27" s="29">
        <f t="shared" si="19"/>
        <v>0</v>
      </c>
      <c r="M27" s="29">
        <f t="shared" si="20"/>
        <v>0</v>
      </c>
      <c r="N27" s="29">
        <f t="shared" si="21"/>
        <v>0</v>
      </c>
      <c r="O27" s="29">
        <f t="shared" si="22"/>
        <v>0</v>
      </c>
      <c r="P27" s="76">
        <f t="shared" si="23"/>
        <v>0</v>
      </c>
    </row>
    <row r="28" spans="1:16">
      <c r="A28" s="22">
        <v>11</v>
      </c>
      <c r="B28" s="50"/>
      <c r="C28" s="102" t="s">
        <v>28</v>
      </c>
      <c r="D28" s="87" t="s">
        <v>66</v>
      </c>
      <c r="E28" s="84">
        <v>1</v>
      </c>
      <c r="F28" s="29"/>
      <c r="G28" s="29"/>
      <c r="H28" s="29"/>
      <c r="I28" s="29"/>
      <c r="J28" s="29"/>
      <c r="K28" s="29">
        <f t="shared" si="18"/>
        <v>0</v>
      </c>
      <c r="L28" s="29">
        <f t="shared" si="19"/>
        <v>0</v>
      </c>
      <c r="M28" s="29">
        <f t="shared" si="20"/>
        <v>0</v>
      </c>
      <c r="N28" s="29">
        <f t="shared" si="21"/>
        <v>0</v>
      </c>
      <c r="O28" s="29">
        <f t="shared" si="22"/>
        <v>0</v>
      </c>
      <c r="P28" s="76">
        <f t="shared" si="23"/>
        <v>0</v>
      </c>
    </row>
    <row r="29" spans="1:16">
      <c r="A29" s="22">
        <v>12</v>
      </c>
      <c r="B29" s="50"/>
      <c r="C29" s="103" t="s">
        <v>107</v>
      </c>
      <c r="D29" s="27" t="s">
        <v>29</v>
      </c>
      <c r="E29" s="84">
        <v>33.64</v>
      </c>
      <c r="F29" s="29"/>
      <c r="G29" s="29"/>
      <c r="H29" s="29"/>
      <c r="I29" s="29"/>
      <c r="J29" s="29"/>
      <c r="K29" s="29">
        <f t="shared" si="18"/>
        <v>0</v>
      </c>
      <c r="L29" s="29">
        <f t="shared" si="19"/>
        <v>0</v>
      </c>
      <c r="M29" s="29">
        <f t="shared" si="20"/>
        <v>0</v>
      </c>
      <c r="N29" s="29">
        <f t="shared" si="21"/>
        <v>0</v>
      </c>
      <c r="O29" s="29">
        <f t="shared" si="22"/>
        <v>0</v>
      </c>
      <c r="P29" s="76">
        <f t="shared" si="23"/>
        <v>0</v>
      </c>
    </row>
    <row r="30" spans="1:16">
      <c r="A30" s="22">
        <v>13</v>
      </c>
      <c r="B30" s="50"/>
      <c r="C30" s="102" t="s">
        <v>425</v>
      </c>
      <c r="D30" s="27" t="s">
        <v>29</v>
      </c>
      <c r="E30" s="84">
        <f>E29*1.1</f>
        <v>37</v>
      </c>
      <c r="F30" s="29"/>
      <c r="G30" s="29"/>
      <c r="H30" s="29"/>
      <c r="I30" s="29"/>
      <c r="J30" s="29"/>
      <c r="K30" s="29">
        <f t="shared" si="6"/>
        <v>0</v>
      </c>
      <c r="L30" s="29">
        <f t="shared" si="7"/>
        <v>0</v>
      </c>
      <c r="M30" s="29">
        <f t="shared" si="8"/>
        <v>0</v>
      </c>
      <c r="N30" s="29">
        <f t="shared" si="9"/>
        <v>0</v>
      </c>
      <c r="O30" s="29">
        <f t="shared" si="10"/>
        <v>0</v>
      </c>
      <c r="P30" s="76">
        <f t="shared" si="11"/>
        <v>0</v>
      </c>
    </row>
    <row r="31" spans="1:16">
      <c r="A31" s="22">
        <v>14</v>
      </c>
      <c r="B31" s="50"/>
      <c r="C31" s="102" t="s">
        <v>28</v>
      </c>
      <c r="D31" s="87" t="s">
        <v>66</v>
      </c>
      <c r="E31" s="84">
        <v>1</v>
      </c>
      <c r="F31" s="29"/>
      <c r="G31" s="29"/>
      <c r="H31" s="29"/>
      <c r="I31" s="29"/>
      <c r="J31" s="29"/>
      <c r="K31" s="29">
        <f t="shared" si="6"/>
        <v>0</v>
      </c>
      <c r="L31" s="29">
        <f t="shared" si="7"/>
        <v>0</v>
      </c>
      <c r="M31" s="29">
        <f t="shared" si="8"/>
        <v>0</v>
      </c>
      <c r="N31" s="29">
        <f t="shared" si="9"/>
        <v>0</v>
      </c>
      <c r="O31" s="29">
        <f t="shared" si="10"/>
        <v>0</v>
      </c>
      <c r="P31" s="76">
        <f t="shared" si="11"/>
        <v>0</v>
      </c>
    </row>
    <row r="32" spans="1:16">
      <c r="A32" s="22"/>
      <c r="B32" s="50"/>
      <c r="C32" s="104" t="s">
        <v>109</v>
      </c>
      <c r="D32" s="27"/>
      <c r="E32" s="84"/>
      <c r="F32" s="29"/>
      <c r="G32" s="29"/>
      <c r="H32" s="29"/>
      <c r="I32" s="29"/>
      <c r="J32" s="29"/>
      <c r="K32" s="29"/>
      <c r="L32" s="29"/>
      <c r="M32" s="29"/>
      <c r="N32" s="29"/>
      <c r="O32" s="29"/>
      <c r="P32" s="76"/>
    </row>
    <row r="33" spans="1:16">
      <c r="A33" s="22">
        <v>1</v>
      </c>
      <c r="B33" s="50"/>
      <c r="C33" s="103" t="s">
        <v>167</v>
      </c>
      <c r="D33" s="87" t="s">
        <v>25</v>
      </c>
      <c r="E33" s="83">
        <v>8.48</v>
      </c>
      <c r="F33" s="29"/>
      <c r="G33" s="29"/>
      <c r="H33" s="29"/>
      <c r="I33" s="29"/>
      <c r="J33" s="29"/>
      <c r="K33" s="29">
        <f>SUM(H33:J33)</f>
        <v>0</v>
      </c>
      <c r="L33" s="29">
        <f>ROUND(E33*F33,2)</f>
        <v>0</v>
      </c>
      <c r="M33" s="29">
        <f>ROUND(E33*H33,2)</f>
        <v>0</v>
      </c>
      <c r="N33" s="29">
        <f>ROUND(E33*I33,2)</f>
        <v>0</v>
      </c>
      <c r="O33" s="29">
        <f>ROUND(E33*J33,2)</f>
        <v>0</v>
      </c>
      <c r="P33" s="76">
        <f>SUM(M33:O33)</f>
        <v>0</v>
      </c>
    </row>
    <row r="34" spans="1:16" ht="25.5">
      <c r="A34" s="22">
        <v>2</v>
      </c>
      <c r="B34" s="50"/>
      <c r="C34" s="103" t="s">
        <v>108</v>
      </c>
      <c r="D34" s="87" t="s">
        <v>29</v>
      </c>
      <c r="E34" s="83">
        <v>0.85</v>
      </c>
      <c r="F34" s="29"/>
      <c r="G34" s="29"/>
      <c r="H34" s="29"/>
      <c r="I34" s="29"/>
      <c r="J34" s="29"/>
      <c r="K34" s="29">
        <f>SUM(H34:J34)</f>
        <v>0</v>
      </c>
      <c r="L34" s="29">
        <f>ROUND(E34*F34,2)</f>
        <v>0</v>
      </c>
      <c r="M34" s="29">
        <f>ROUND(E34*H34,2)</f>
        <v>0</v>
      </c>
      <c r="N34" s="29">
        <f>ROUND(E34*I34,2)</f>
        <v>0</v>
      </c>
      <c r="O34" s="29">
        <f>ROUND(E34*J34,2)</f>
        <v>0</v>
      </c>
      <c r="P34" s="76">
        <f>SUM(M34:O34)</f>
        <v>0</v>
      </c>
    </row>
    <row r="35" spans="1:16">
      <c r="A35" s="22">
        <v>3</v>
      </c>
      <c r="B35" s="50"/>
      <c r="C35" s="102" t="s">
        <v>422</v>
      </c>
      <c r="D35" s="87" t="s">
        <v>29</v>
      </c>
      <c r="E35" s="83">
        <f>E34*1.25</f>
        <v>1.06</v>
      </c>
      <c r="F35" s="29"/>
      <c r="G35" s="29"/>
      <c r="H35" s="29"/>
      <c r="I35" s="29"/>
      <c r="J35" s="29"/>
      <c r="K35" s="29"/>
      <c r="L35" s="29">
        <f>ROUND(E35*F35,2)</f>
        <v>0</v>
      </c>
      <c r="M35" s="29">
        <f>ROUND(E35*H35,2)</f>
        <v>0</v>
      </c>
      <c r="N35" s="29">
        <f>ROUND(E35*I35,2)</f>
        <v>0</v>
      </c>
      <c r="O35" s="29">
        <f>ROUND(E35*J35,2)</f>
        <v>0</v>
      </c>
      <c r="P35" s="76">
        <f>SUM(M35:O35)</f>
        <v>0</v>
      </c>
    </row>
    <row r="36" spans="1:16">
      <c r="A36" s="22">
        <v>4</v>
      </c>
      <c r="B36" s="50"/>
      <c r="C36" s="103" t="s">
        <v>135</v>
      </c>
      <c r="D36" s="87" t="s">
        <v>25</v>
      </c>
      <c r="E36" s="84">
        <v>27.32</v>
      </c>
      <c r="F36" s="29"/>
      <c r="G36" s="29"/>
      <c r="H36" s="29"/>
      <c r="I36" s="29"/>
      <c r="J36" s="29"/>
      <c r="K36" s="29">
        <f t="shared" ref="K36:K42" si="24">SUM(H36:J36)</f>
        <v>0</v>
      </c>
      <c r="L36" s="29">
        <f t="shared" ref="L36:L39" si="25">ROUND(E36*F36,2)</f>
        <v>0</v>
      </c>
      <c r="M36" s="29">
        <f t="shared" ref="M36:M39" si="26">ROUND(E36*H36,2)</f>
        <v>0</v>
      </c>
      <c r="N36" s="29">
        <f t="shared" ref="N36:N39" si="27">ROUND(E36*I36,2)</f>
        <v>0</v>
      </c>
      <c r="O36" s="29">
        <f t="shared" ref="O36:O39" si="28">ROUND(E36*J36,2)</f>
        <v>0</v>
      </c>
      <c r="P36" s="76">
        <f t="shared" ref="P36:P39" si="29">SUM(M36:O36)</f>
        <v>0</v>
      </c>
    </row>
    <row r="37" spans="1:16" ht="38.25">
      <c r="A37" s="22">
        <v>5</v>
      </c>
      <c r="B37" s="50"/>
      <c r="C37" s="103" t="s">
        <v>397</v>
      </c>
      <c r="D37" s="87" t="s">
        <v>122</v>
      </c>
      <c r="E37" s="83">
        <v>348.48</v>
      </c>
      <c r="F37" s="29"/>
      <c r="G37" s="29"/>
      <c r="H37" s="29"/>
      <c r="I37" s="29"/>
      <c r="J37" s="29"/>
      <c r="K37" s="29">
        <f t="shared" si="24"/>
        <v>0</v>
      </c>
      <c r="L37" s="29">
        <f t="shared" si="25"/>
        <v>0</v>
      </c>
      <c r="M37" s="29">
        <f t="shared" si="26"/>
        <v>0</v>
      </c>
      <c r="N37" s="29">
        <f t="shared" si="27"/>
        <v>0</v>
      </c>
      <c r="O37" s="29">
        <f t="shared" si="28"/>
        <v>0</v>
      </c>
      <c r="P37" s="76">
        <f t="shared" si="29"/>
        <v>0</v>
      </c>
    </row>
    <row r="38" spans="1:16">
      <c r="A38" s="22">
        <v>6</v>
      </c>
      <c r="B38" s="50"/>
      <c r="C38" s="102" t="s">
        <v>396</v>
      </c>
      <c r="D38" s="87" t="s">
        <v>122</v>
      </c>
      <c r="E38" s="83">
        <f>E37*1.1</f>
        <v>383.33</v>
      </c>
      <c r="F38" s="29"/>
      <c r="G38" s="29"/>
      <c r="H38" s="29"/>
      <c r="I38" s="29"/>
      <c r="J38" s="29"/>
      <c r="K38" s="29">
        <f t="shared" si="24"/>
        <v>0</v>
      </c>
      <c r="L38" s="29">
        <f t="shared" si="25"/>
        <v>0</v>
      </c>
      <c r="M38" s="29">
        <f t="shared" si="26"/>
        <v>0</v>
      </c>
      <c r="N38" s="29">
        <f t="shared" si="27"/>
        <v>0</v>
      </c>
      <c r="O38" s="29">
        <f t="shared" si="28"/>
        <v>0</v>
      </c>
      <c r="P38" s="76">
        <f t="shared" si="29"/>
        <v>0</v>
      </c>
    </row>
    <row r="39" spans="1:16">
      <c r="A39" s="22">
        <v>7</v>
      </c>
      <c r="B39" s="50"/>
      <c r="C39" s="102" t="s">
        <v>134</v>
      </c>
      <c r="D39" s="87" t="s">
        <v>66</v>
      </c>
      <c r="E39" s="84">
        <v>1</v>
      </c>
      <c r="F39" s="29"/>
      <c r="G39" s="29"/>
      <c r="H39" s="29"/>
      <c r="I39" s="29"/>
      <c r="J39" s="29"/>
      <c r="K39" s="29">
        <f t="shared" si="24"/>
        <v>0</v>
      </c>
      <c r="L39" s="29">
        <f t="shared" si="25"/>
        <v>0</v>
      </c>
      <c r="M39" s="29">
        <f t="shared" si="26"/>
        <v>0</v>
      </c>
      <c r="N39" s="29">
        <f t="shared" si="27"/>
        <v>0</v>
      </c>
      <c r="O39" s="29">
        <f t="shared" si="28"/>
        <v>0</v>
      </c>
      <c r="P39" s="76">
        <f t="shared" si="29"/>
        <v>0</v>
      </c>
    </row>
    <row r="40" spans="1:16">
      <c r="A40" s="22">
        <v>8</v>
      </c>
      <c r="B40" s="50"/>
      <c r="C40" s="103" t="s">
        <v>107</v>
      </c>
      <c r="D40" s="27" t="s">
        <v>29</v>
      </c>
      <c r="E40" s="84">
        <v>4.7300000000000004</v>
      </c>
      <c r="F40" s="29"/>
      <c r="G40" s="29"/>
      <c r="H40" s="29"/>
      <c r="I40" s="29"/>
      <c r="J40" s="29"/>
      <c r="K40" s="29">
        <f t="shared" si="24"/>
        <v>0</v>
      </c>
      <c r="L40" s="29">
        <f t="shared" ref="L40:L42" si="30">ROUND(E40*F40,2)</f>
        <v>0</v>
      </c>
      <c r="M40" s="29">
        <f t="shared" ref="M40:M42" si="31">ROUND(E40*H40,2)</f>
        <v>0</v>
      </c>
      <c r="N40" s="29">
        <f t="shared" ref="N40:N42" si="32">ROUND(E40*I40,2)</f>
        <v>0</v>
      </c>
      <c r="O40" s="29">
        <f t="shared" ref="O40:O42" si="33">ROUND(E40*J40,2)</f>
        <v>0</v>
      </c>
      <c r="P40" s="76">
        <f t="shared" ref="P40:P42" si="34">SUM(M40:O40)</f>
        <v>0</v>
      </c>
    </row>
    <row r="41" spans="1:16">
      <c r="A41" s="22">
        <v>9</v>
      </c>
      <c r="B41" s="50"/>
      <c r="C41" s="102" t="s">
        <v>425</v>
      </c>
      <c r="D41" s="27" t="s">
        <v>29</v>
      </c>
      <c r="E41" s="84">
        <f>E40*1.1</f>
        <v>5.2</v>
      </c>
      <c r="F41" s="29"/>
      <c r="G41" s="29"/>
      <c r="H41" s="29"/>
      <c r="I41" s="29"/>
      <c r="J41" s="29"/>
      <c r="K41" s="29">
        <f t="shared" si="24"/>
        <v>0</v>
      </c>
      <c r="L41" s="29">
        <f t="shared" si="30"/>
        <v>0</v>
      </c>
      <c r="M41" s="29">
        <f t="shared" si="31"/>
        <v>0</v>
      </c>
      <c r="N41" s="29">
        <f t="shared" si="32"/>
        <v>0</v>
      </c>
      <c r="O41" s="29">
        <f t="shared" si="33"/>
        <v>0</v>
      </c>
      <c r="P41" s="76">
        <f t="shared" si="34"/>
        <v>0</v>
      </c>
    </row>
    <row r="42" spans="1:16">
      <c r="A42" s="22">
        <v>10</v>
      </c>
      <c r="B42" s="50"/>
      <c r="C42" s="102" t="s">
        <v>28</v>
      </c>
      <c r="D42" s="87" t="s">
        <v>66</v>
      </c>
      <c r="E42" s="84">
        <v>1</v>
      </c>
      <c r="F42" s="29"/>
      <c r="G42" s="29"/>
      <c r="H42" s="29"/>
      <c r="I42" s="29"/>
      <c r="J42" s="29"/>
      <c r="K42" s="29">
        <f t="shared" si="24"/>
        <v>0</v>
      </c>
      <c r="L42" s="29">
        <f t="shared" si="30"/>
        <v>0</v>
      </c>
      <c r="M42" s="29">
        <f t="shared" si="31"/>
        <v>0</v>
      </c>
      <c r="N42" s="29">
        <f t="shared" si="32"/>
        <v>0</v>
      </c>
      <c r="O42" s="29">
        <f t="shared" si="33"/>
        <v>0</v>
      </c>
      <c r="P42" s="76">
        <f t="shared" si="34"/>
        <v>0</v>
      </c>
    </row>
    <row r="43" spans="1:16">
      <c r="A43" s="22"/>
      <c r="B43" s="50"/>
      <c r="C43" s="104" t="s">
        <v>111</v>
      </c>
      <c r="D43" s="27"/>
      <c r="E43" s="84"/>
      <c r="F43" s="29"/>
      <c r="G43" s="29"/>
      <c r="H43" s="29"/>
      <c r="I43" s="29"/>
      <c r="J43" s="29"/>
      <c r="K43" s="29"/>
      <c r="L43" s="29"/>
      <c r="M43" s="29"/>
      <c r="N43" s="29"/>
      <c r="O43" s="29"/>
      <c r="P43" s="76"/>
    </row>
    <row r="44" spans="1:16">
      <c r="A44" s="22">
        <v>1</v>
      </c>
      <c r="B44" s="50"/>
      <c r="C44" s="103" t="s">
        <v>167</v>
      </c>
      <c r="D44" s="87" t="s">
        <v>25</v>
      </c>
      <c r="E44" s="83">
        <v>9.67</v>
      </c>
      <c r="F44" s="29"/>
      <c r="G44" s="29"/>
      <c r="H44" s="29"/>
      <c r="I44" s="29"/>
      <c r="J44" s="29"/>
      <c r="K44" s="29">
        <f>SUM(H44:J44)</f>
        <v>0</v>
      </c>
      <c r="L44" s="29">
        <f>ROUND(E44*F44,2)</f>
        <v>0</v>
      </c>
      <c r="M44" s="29">
        <f>ROUND(E44*H44,2)</f>
        <v>0</v>
      </c>
      <c r="N44" s="29">
        <f>ROUND(E44*I44,2)</f>
        <v>0</v>
      </c>
      <c r="O44" s="29">
        <f>ROUND(E44*J44,2)</f>
        <v>0</v>
      </c>
      <c r="P44" s="76">
        <f>SUM(M44:O44)</f>
        <v>0</v>
      </c>
    </row>
    <row r="45" spans="1:16" ht="25.5">
      <c r="A45" s="22">
        <v>2</v>
      </c>
      <c r="B45" s="50"/>
      <c r="C45" s="103" t="s">
        <v>105</v>
      </c>
      <c r="D45" s="87" t="s">
        <v>29</v>
      </c>
      <c r="E45" s="83">
        <v>1.45</v>
      </c>
      <c r="F45" s="29"/>
      <c r="G45" s="29"/>
      <c r="H45" s="29"/>
      <c r="I45" s="29"/>
      <c r="J45" s="29"/>
      <c r="K45" s="29">
        <f>SUM(H45:J45)</f>
        <v>0</v>
      </c>
      <c r="L45" s="29">
        <f>ROUND(E45*F45,2)</f>
        <v>0</v>
      </c>
      <c r="M45" s="29">
        <f>ROUND(E45*H45,2)</f>
        <v>0</v>
      </c>
      <c r="N45" s="29">
        <f>ROUND(E45*I45,2)</f>
        <v>0</v>
      </c>
      <c r="O45" s="29">
        <f>ROUND(E45*J45,2)</f>
        <v>0</v>
      </c>
      <c r="P45" s="76">
        <f>SUM(M45:O45)</f>
        <v>0</v>
      </c>
    </row>
    <row r="46" spans="1:16">
      <c r="A46" s="22">
        <v>3</v>
      </c>
      <c r="B46" s="50"/>
      <c r="C46" s="102" t="s">
        <v>422</v>
      </c>
      <c r="D46" s="87" t="s">
        <v>29</v>
      </c>
      <c r="E46" s="83">
        <f>E45*1.25</f>
        <v>1.81</v>
      </c>
      <c r="F46" s="29"/>
      <c r="G46" s="29"/>
      <c r="H46" s="29"/>
      <c r="I46" s="29"/>
      <c r="J46" s="29"/>
      <c r="K46" s="29"/>
      <c r="L46" s="29">
        <f>ROUND(E46*F46,2)</f>
        <v>0</v>
      </c>
      <c r="M46" s="29">
        <f>ROUND(E46*H46,2)</f>
        <v>0</v>
      </c>
      <c r="N46" s="29">
        <f>ROUND(E46*I46,2)</f>
        <v>0</v>
      </c>
      <c r="O46" s="29">
        <f>ROUND(E46*J46,2)</f>
        <v>0</v>
      </c>
      <c r="P46" s="76">
        <f>SUM(M46:O46)</f>
        <v>0</v>
      </c>
    </row>
    <row r="47" spans="1:16">
      <c r="A47" s="22">
        <v>4</v>
      </c>
      <c r="B47" s="50"/>
      <c r="C47" s="103" t="s">
        <v>136</v>
      </c>
      <c r="D47" s="87" t="s">
        <v>25</v>
      </c>
      <c r="E47" s="83">
        <v>31.43</v>
      </c>
      <c r="F47" s="29"/>
      <c r="G47" s="29"/>
      <c r="H47" s="29"/>
      <c r="I47" s="29"/>
      <c r="J47" s="29"/>
      <c r="K47" s="29">
        <f t="shared" ref="K47:K53" si="35">SUM(H47:J47)</f>
        <v>0</v>
      </c>
      <c r="L47" s="29">
        <f t="shared" ref="L47:L53" si="36">ROUND(E47*F47,2)</f>
        <v>0</v>
      </c>
      <c r="M47" s="29">
        <f t="shared" ref="M47:M53" si="37">ROUND(E47*H47,2)</f>
        <v>0</v>
      </c>
      <c r="N47" s="29">
        <f t="shared" ref="N47:N53" si="38">ROUND(E47*I47,2)</f>
        <v>0</v>
      </c>
      <c r="O47" s="29">
        <f t="shared" ref="O47:O53" si="39">ROUND(E47*J47,2)</f>
        <v>0</v>
      </c>
      <c r="P47" s="76">
        <f t="shared" ref="P47:P53" si="40">SUM(M47:O47)</f>
        <v>0</v>
      </c>
    </row>
    <row r="48" spans="1:16" ht="38.25">
      <c r="A48" s="22">
        <v>5</v>
      </c>
      <c r="B48" s="50"/>
      <c r="C48" s="103" t="s">
        <v>119</v>
      </c>
      <c r="D48" s="87" t="s">
        <v>122</v>
      </c>
      <c r="E48" s="83">
        <v>243.67</v>
      </c>
      <c r="F48" s="29"/>
      <c r="G48" s="29"/>
      <c r="H48" s="29"/>
      <c r="I48" s="29"/>
      <c r="J48" s="29"/>
      <c r="K48" s="29">
        <f t="shared" si="35"/>
        <v>0</v>
      </c>
      <c r="L48" s="29">
        <f t="shared" si="36"/>
        <v>0</v>
      </c>
      <c r="M48" s="29">
        <f t="shared" si="37"/>
        <v>0</v>
      </c>
      <c r="N48" s="29">
        <f t="shared" si="38"/>
        <v>0</v>
      </c>
      <c r="O48" s="29">
        <f t="shared" si="39"/>
        <v>0</v>
      </c>
      <c r="P48" s="76">
        <f t="shared" si="40"/>
        <v>0</v>
      </c>
    </row>
    <row r="49" spans="1:16">
      <c r="A49" s="22">
        <v>6</v>
      </c>
      <c r="B49" s="50"/>
      <c r="C49" s="102" t="s">
        <v>110</v>
      </c>
      <c r="D49" s="87" t="s">
        <v>122</v>
      </c>
      <c r="E49" s="83">
        <f>E48*1.1</f>
        <v>268.04000000000002</v>
      </c>
      <c r="F49" s="29"/>
      <c r="G49" s="29"/>
      <c r="H49" s="29"/>
      <c r="I49" s="29"/>
      <c r="J49" s="29"/>
      <c r="K49" s="29">
        <f t="shared" si="35"/>
        <v>0</v>
      </c>
      <c r="L49" s="29">
        <f t="shared" si="36"/>
        <v>0</v>
      </c>
      <c r="M49" s="29">
        <f t="shared" si="37"/>
        <v>0</v>
      </c>
      <c r="N49" s="29">
        <f t="shared" si="38"/>
        <v>0</v>
      </c>
      <c r="O49" s="29">
        <f t="shared" si="39"/>
        <v>0</v>
      </c>
      <c r="P49" s="76">
        <f t="shared" si="40"/>
        <v>0</v>
      </c>
    </row>
    <row r="50" spans="1:16">
      <c r="A50" s="22">
        <v>7</v>
      </c>
      <c r="B50" s="50"/>
      <c r="C50" s="102" t="s">
        <v>134</v>
      </c>
      <c r="D50" s="87" t="s">
        <v>66</v>
      </c>
      <c r="E50" s="84">
        <v>1</v>
      </c>
      <c r="F50" s="29"/>
      <c r="G50" s="29"/>
      <c r="H50" s="29"/>
      <c r="I50" s="29"/>
      <c r="J50" s="29"/>
      <c r="K50" s="29">
        <f t="shared" si="35"/>
        <v>0</v>
      </c>
      <c r="L50" s="29">
        <f t="shared" si="36"/>
        <v>0</v>
      </c>
      <c r="M50" s="29">
        <f t="shared" si="37"/>
        <v>0</v>
      </c>
      <c r="N50" s="29">
        <f t="shared" si="38"/>
        <v>0</v>
      </c>
      <c r="O50" s="29">
        <f t="shared" si="39"/>
        <v>0</v>
      </c>
      <c r="P50" s="76">
        <f t="shared" si="40"/>
        <v>0</v>
      </c>
    </row>
    <row r="51" spans="1:16" ht="25.5">
      <c r="A51" s="22">
        <v>8</v>
      </c>
      <c r="B51" s="50"/>
      <c r="C51" s="103" t="s">
        <v>112</v>
      </c>
      <c r="D51" s="27" t="s">
        <v>29</v>
      </c>
      <c r="E51" s="84">
        <v>3.14</v>
      </c>
      <c r="F51" s="29"/>
      <c r="G51" s="29"/>
      <c r="H51" s="29"/>
      <c r="I51" s="29"/>
      <c r="J51" s="29"/>
      <c r="K51" s="29">
        <f t="shared" si="35"/>
        <v>0</v>
      </c>
      <c r="L51" s="29">
        <f t="shared" si="36"/>
        <v>0</v>
      </c>
      <c r="M51" s="29">
        <f t="shared" si="37"/>
        <v>0</v>
      </c>
      <c r="N51" s="29">
        <f t="shared" si="38"/>
        <v>0</v>
      </c>
      <c r="O51" s="29">
        <f t="shared" si="39"/>
        <v>0</v>
      </c>
      <c r="P51" s="76">
        <f t="shared" si="40"/>
        <v>0</v>
      </c>
    </row>
    <row r="52" spans="1:16">
      <c r="A52" s="22">
        <v>9</v>
      </c>
      <c r="B52" s="50"/>
      <c r="C52" s="102" t="s">
        <v>425</v>
      </c>
      <c r="D52" s="27" t="s">
        <v>29</v>
      </c>
      <c r="E52" s="84">
        <f>E51*1.1</f>
        <v>3.45</v>
      </c>
      <c r="F52" s="29"/>
      <c r="G52" s="29"/>
      <c r="H52" s="29"/>
      <c r="I52" s="29"/>
      <c r="J52" s="29"/>
      <c r="K52" s="29">
        <f t="shared" si="35"/>
        <v>0</v>
      </c>
      <c r="L52" s="29">
        <f t="shared" si="36"/>
        <v>0</v>
      </c>
      <c r="M52" s="29">
        <f t="shared" si="37"/>
        <v>0</v>
      </c>
      <c r="N52" s="29">
        <f t="shared" si="38"/>
        <v>0</v>
      </c>
      <c r="O52" s="29">
        <f t="shared" si="39"/>
        <v>0</v>
      </c>
      <c r="P52" s="76">
        <f t="shared" si="40"/>
        <v>0</v>
      </c>
    </row>
    <row r="53" spans="1:16">
      <c r="A53" s="22">
        <v>10</v>
      </c>
      <c r="B53" s="50"/>
      <c r="C53" s="102" t="s">
        <v>28</v>
      </c>
      <c r="D53" s="87" t="s">
        <v>66</v>
      </c>
      <c r="E53" s="84">
        <v>1</v>
      </c>
      <c r="F53" s="29"/>
      <c r="G53" s="29"/>
      <c r="H53" s="29"/>
      <c r="I53" s="29"/>
      <c r="J53" s="29"/>
      <c r="K53" s="29">
        <f t="shared" si="35"/>
        <v>0</v>
      </c>
      <c r="L53" s="29">
        <f t="shared" si="36"/>
        <v>0</v>
      </c>
      <c r="M53" s="29">
        <f t="shared" si="37"/>
        <v>0</v>
      </c>
      <c r="N53" s="29">
        <f t="shared" si="38"/>
        <v>0</v>
      </c>
      <c r="O53" s="29">
        <f t="shared" si="39"/>
        <v>0</v>
      </c>
      <c r="P53" s="76">
        <f t="shared" si="40"/>
        <v>0</v>
      </c>
    </row>
    <row r="54" spans="1:16">
      <c r="A54" s="22"/>
      <c r="B54" s="50"/>
      <c r="C54" s="104" t="s">
        <v>426</v>
      </c>
      <c r="D54" s="87"/>
      <c r="E54" s="84"/>
      <c r="F54" s="29"/>
      <c r="G54" s="29"/>
      <c r="H54" s="29"/>
      <c r="I54" s="29"/>
      <c r="J54" s="29"/>
      <c r="K54" s="29"/>
      <c r="L54" s="29"/>
      <c r="M54" s="29"/>
      <c r="N54" s="29"/>
      <c r="O54" s="29"/>
      <c r="P54" s="76"/>
    </row>
    <row r="55" spans="1:16">
      <c r="A55" s="22">
        <v>1</v>
      </c>
      <c r="B55" s="50"/>
      <c r="C55" s="103" t="s">
        <v>499</v>
      </c>
      <c r="D55" s="87" t="s">
        <v>29</v>
      </c>
      <c r="E55" s="84">
        <v>129.21</v>
      </c>
      <c r="F55" s="29"/>
      <c r="G55" s="29"/>
      <c r="H55" s="29"/>
      <c r="I55" s="29"/>
      <c r="J55" s="29"/>
      <c r="K55" s="29">
        <f>SUM(H55:J55)</f>
        <v>0</v>
      </c>
      <c r="L55" s="29">
        <f t="shared" ref="L55:L56" si="41">ROUND(E55*F55,2)</f>
        <v>0</v>
      </c>
      <c r="M55" s="29">
        <f t="shared" ref="M55:M56" si="42">ROUND(E55*H55,2)</f>
        <v>0</v>
      </c>
      <c r="N55" s="29">
        <f t="shared" ref="N55:N56" si="43">ROUND(E55*I55,2)</f>
        <v>0</v>
      </c>
      <c r="O55" s="29">
        <f t="shared" ref="O55:O56" si="44">ROUND(E55*J55,2)</f>
        <v>0</v>
      </c>
      <c r="P55" s="76">
        <f t="shared" ref="P55:P56" si="45">SUM(M55:O55)</f>
        <v>0</v>
      </c>
    </row>
    <row r="56" spans="1:16">
      <c r="A56" s="22">
        <v>2</v>
      </c>
      <c r="B56" s="50"/>
      <c r="C56" s="102" t="s">
        <v>500</v>
      </c>
      <c r="D56" s="87" t="s">
        <v>29</v>
      </c>
      <c r="E56" s="84">
        <f>E55*1.1</f>
        <v>142.13</v>
      </c>
      <c r="F56" s="29"/>
      <c r="G56" s="29"/>
      <c r="H56" s="29"/>
      <c r="I56" s="29"/>
      <c r="J56" s="29"/>
      <c r="K56" s="29"/>
      <c r="L56" s="29">
        <f t="shared" si="41"/>
        <v>0</v>
      </c>
      <c r="M56" s="29">
        <f t="shared" si="42"/>
        <v>0</v>
      </c>
      <c r="N56" s="29">
        <f t="shared" si="43"/>
        <v>0</v>
      </c>
      <c r="O56" s="29">
        <f t="shared" si="44"/>
        <v>0</v>
      </c>
      <c r="P56" s="76">
        <f t="shared" si="45"/>
        <v>0</v>
      </c>
    </row>
    <row r="57" spans="1:16">
      <c r="A57" s="22">
        <v>3</v>
      </c>
      <c r="B57" s="50"/>
      <c r="C57" s="103" t="s">
        <v>113</v>
      </c>
      <c r="D57" s="87" t="s">
        <v>25</v>
      </c>
      <c r="E57" s="84">
        <v>7.66</v>
      </c>
      <c r="F57" s="29"/>
      <c r="G57" s="29"/>
      <c r="H57" s="29"/>
      <c r="I57" s="29"/>
      <c r="J57" s="29"/>
      <c r="K57" s="29">
        <f t="shared" si="6"/>
        <v>0</v>
      </c>
      <c r="L57" s="29">
        <f t="shared" si="7"/>
        <v>0</v>
      </c>
      <c r="M57" s="29">
        <f t="shared" si="8"/>
        <v>0</v>
      </c>
      <c r="N57" s="29">
        <f t="shared" si="9"/>
        <v>0</v>
      </c>
      <c r="O57" s="29">
        <f t="shared" si="10"/>
        <v>0</v>
      </c>
      <c r="P57" s="76">
        <f t="shared" si="11"/>
        <v>0</v>
      </c>
    </row>
    <row r="58" spans="1:16" ht="38.25">
      <c r="A58" s="22">
        <v>4</v>
      </c>
      <c r="B58" s="50"/>
      <c r="C58" s="103" t="s">
        <v>116</v>
      </c>
      <c r="D58" s="87" t="s">
        <v>25</v>
      </c>
      <c r="E58" s="84">
        <v>40.98</v>
      </c>
      <c r="F58" s="29"/>
      <c r="G58" s="29"/>
      <c r="H58" s="29"/>
      <c r="I58" s="29"/>
      <c r="J58" s="29"/>
      <c r="K58" s="29">
        <f t="shared" si="6"/>
        <v>0</v>
      </c>
      <c r="L58" s="29">
        <f t="shared" si="7"/>
        <v>0</v>
      </c>
      <c r="M58" s="29">
        <f t="shared" si="8"/>
        <v>0</v>
      </c>
      <c r="N58" s="29">
        <f t="shared" si="9"/>
        <v>0</v>
      </c>
      <c r="O58" s="29">
        <f t="shared" si="10"/>
        <v>0</v>
      </c>
      <c r="P58" s="76">
        <f t="shared" si="11"/>
        <v>0</v>
      </c>
    </row>
    <row r="59" spans="1:16" ht="25.5">
      <c r="A59" s="22">
        <v>5</v>
      </c>
      <c r="B59" s="50"/>
      <c r="C59" s="102" t="s">
        <v>114</v>
      </c>
      <c r="D59" s="87" t="s">
        <v>25</v>
      </c>
      <c r="E59" s="84">
        <f>E58*1.1</f>
        <v>45.08</v>
      </c>
      <c r="F59" s="29"/>
      <c r="G59" s="29"/>
      <c r="H59" s="29"/>
      <c r="I59" s="29"/>
      <c r="J59" s="29"/>
      <c r="K59" s="29">
        <f t="shared" ref="K59:K61" si="46">SUM(H59:J59)</f>
        <v>0</v>
      </c>
      <c r="L59" s="29">
        <f t="shared" ref="L59:L61" si="47">ROUND(E59*F59,2)</f>
        <v>0</v>
      </c>
      <c r="M59" s="29">
        <f t="shared" ref="M59:M61" si="48">ROUND(E59*H59,2)</f>
        <v>0</v>
      </c>
      <c r="N59" s="29">
        <f t="shared" ref="N59:N61" si="49">ROUND(E59*I59,2)</f>
        <v>0</v>
      </c>
      <c r="O59" s="29">
        <f t="shared" ref="O59:O61" si="50">ROUND(E59*J59,2)</f>
        <v>0</v>
      </c>
      <c r="P59" s="76">
        <f t="shared" ref="P59:P61" si="51">SUM(M59:O59)</f>
        <v>0</v>
      </c>
    </row>
    <row r="60" spans="1:16">
      <c r="A60" s="22">
        <v>6</v>
      </c>
      <c r="B60" s="50"/>
      <c r="C60" s="102" t="s">
        <v>115</v>
      </c>
      <c r="D60" s="87" t="s">
        <v>122</v>
      </c>
      <c r="E60" s="84">
        <f>E58*5</f>
        <v>204.9</v>
      </c>
      <c r="F60" s="29"/>
      <c r="G60" s="29"/>
      <c r="H60" s="29"/>
      <c r="I60" s="29"/>
      <c r="J60" s="29"/>
      <c r="K60" s="29">
        <f t="shared" si="46"/>
        <v>0</v>
      </c>
      <c r="L60" s="29">
        <f t="shared" si="47"/>
        <v>0</v>
      </c>
      <c r="M60" s="29">
        <f t="shared" si="48"/>
        <v>0</v>
      </c>
      <c r="N60" s="29">
        <f t="shared" si="49"/>
        <v>0</v>
      </c>
      <c r="O60" s="29">
        <f t="shared" si="50"/>
        <v>0</v>
      </c>
      <c r="P60" s="76">
        <f t="shared" si="51"/>
        <v>0</v>
      </c>
    </row>
    <row r="61" spans="1:16">
      <c r="A61" s="22">
        <v>7</v>
      </c>
      <c r="B61" s="50"/>
      <c r="C61" s="102" t="s">
        <v>117</v>
      </c>
      <c r="D61" s="87" t="s">
        <v>66</v>
      </c>
      <c r="E61" s="84">
        <v>1</v>
      </c>
      <c r="F61" s="29"/>
      <c r="G61" s="29"/>
      <c r="H61" s="29"/>
      <c r="I61" s="29"/>
      <c r="J61" s="29"/>
      <c r="K61" s="29">
        <f t="shared" si="46"/>
        <v>0</v>
      </c>
      <c r="L61" s="29">
        <f t="shared" si="47"/>
        <v>0</v>
      </c>
      <c r="M61" s="29">
        <f t="shared" si="48"/>
        <v>0</v>
      </c>
      <c r="N61" s="29">
        <f t="shared" si="49"/>
        <v>0</v>
      </c>
      <c r="O61" s="29">
        <f t="shared" si="50"/>
        <v>0</v>
      </c>
      <c r="P61" s="76">
        <f t="shared" si="51"/>
        <v>0</v>
      </c>
    </row>
    <row r="62" spans="1:16">
      <c r="A62" s="22"/>
      <c r="B62" s="50"/>
      <c r="C62" s="104" t="s">
        <v>120</v>
      </c>
      <c r="D62" s="26"/>
      <c r="E62" s="84"/>
      <c r="F62" s="29"/>
      <c r="G62" s="29"/>
      <c r="H62" s="29"/>
      <c r="I62" s="29"/>
      <c r="J62" s="29"/>
      <c r="K62" s="29"/>
      <c r="L62" s="29"/>
      <c r="M62" s="29"/>
      <c r="N62" s="29"/>
      <c r="O62" s="29"/>
      <c r="P62" s="76"/>
    </row>
    <row r="63" spans="1:16">
      <c r="A63" s="22">
        <v>1</v>
      </c>
      <c r="B63" s="50"/>
      <c r="C63" s="103" t="s">
        <v>129</v>
      </c>
      <c r="D63" s="27" t="s">
        <v>25</v>
      </c>
      <c r="E63" s="84">
        <v>669.7</v>
      </c>
      <c r="F63" s="29"/>
      <c r="G63" s="29"/>
      <c r="H63" s="29"/>
      <c r="I63" s="29"/>
      <c r="J63" s="29"/>
      <c r="K63" s="29">
        <f>SUM(H63:J63)</f>
        <v>0</v>
      </c>
      <c r="L63" s="29">
        <f>ROUND(E63*F63,2)</f>
        <v>0</v>
      </c>
      <c r="M63" s="29">
        <f>ROUND(E63*H63,2)</f>
        <v>0</v>
      </c>
      <c r="N63" s="29">
        <f>ROUND(E63*I63,2)</f>
        <v>0</v>
      </c>
      <c r="O63" s="29">
        <f>ROUND(E63*J63,2)</f>
        <v>0</v>
      </c>
      <c r="P63" s="76">
        <f>SUM(M63:O63)</f>
        <v>0</v>
      </c>
    </row>
    <row r="64" spans="1:16" ht="25.5">
      <c r="A64" s="22">
        <v>2</v>
      </c>
      <c r="B64" s="50"/>
      <c r="C64" s="103" t="s">
        <v>105</v>
      </c>
      <c r="D64" s="87" t="s">
        <v>29</v>
      </c>
      <c r="E64" s="83">
        <v>100.95</v>
      </c>
      <c r="F64" s="29"/>
      <c r="G64" s="29"/>
      <c r="H64" s="29"/>
      <c r="I64" s="29"/>
      <c r="J64" s="29"/>
      <c r="K64" s="29">
        <f>SUM(H64:J64)</f>
        <v>0</v>
      </c>
      <c r="L64" s="29">
        <f>ROUND(E64*F64,2)</f>
        <v>0</v>
      </c>
      <c r="M64" s="29">
        <f>ROUND(E64*H64,2)</f>
        <v>0</v>
      </c>
      <c r="N64" s="29">
        <f>ROUND(E64*I64,2)</f>
        <v>0</v>
      </c>
      <c r="O64" s="29">
        <f>ROUND(E64*J64,2)</f>
        <v>0</v>
      </c>
      <c r="P64" s="76">
        <f>SUM(M64:O64)</f>
        <v>0</v>
      </c>
    </row>
    <row r="65" spans="1:16">
      <c r="A65" s="22">
        <v>3</v>
      </c>
      <c r="B65" s="50"/>
      <c r="C65" s="102" t="s">
        <v>422</v>
      </c>
      <c r="D65" s="87" t="s">
        <v>29</v>
      </c>
      <c r="E65" s="83">
        <f>E64*1.25</f>
        <v>126.19</v>
      </c>
      <c r="F65" s="29"/>
      <c r="G65" s="29"/>
      <c r="H65" s="29"/>
      <c r="I65" s="29"/>
      <c r="J65" s="29"/>
      <c r="K65" s="29"/>
      <c r="L65" s="29">
        <f>ROUND(E65*F65,2)</f>
        <v>0</v>
      </c>
      <c r="M65" s="29">
        <f>ROUND(E65*H65,2)</f>
        <v>0</v>
      </c>
      <c r="N65" s="29">
        <f>ROUND(E65*I65,2)</f>
        <v>0</v>
      </c>
      <c r="O65" s="29">
        <f>ROUND(E65*J65,2)</f>
        <v>0</v>
      </c>
      <c r="P65" s="76">
        <f>SUM(M65:O65)</f>
        <v>0</v>
      </c>
    </row>
    <row r="66" spans="1:16" ht="25.5">
      <c r="A66" s="22">
        <v>4</v>
      </c>
      <c r="B66" s="50"/>
      <c r="C66" s="103" t="s">
        <v>123</v>
      </c>
      <c r="D66" s="87" t="s">
        <v>25</v>
      </c>
      <c r="E66" s="83">
        <v>669.7</v>
      </c>
      <c r="F66" s="29"/>
      <c r="G66" s="29"/>
      <c r="H66" s="29"/>
      <c r="I66" s="29"/>
      <c r="J66" s="29"/>
      <c r="K66" s="29">
        <f t="shared" ref="K66:K76" si="52">SUM(H66:J66)</f>
        <v>0</v>
      </c>
      <c r="L66" s="29">
        <f t="shared" ref="L66:L76" si="53">ROUND(E66*F66,2)</f>
        <v>0</v>
      </c>
      <c r="M66" s="29">
        <f t="shared" ref="M66:M76" si="54">ROUND(E66*H66,2)</f>
        <v>0</v>
      </c>
      <c r="N66" s="29">
        <f t="shared" ref="N66:N76" si="55">ROUND(E66*I66,2)</f>
        <v>0</v>
      </c>
      <c r="O66" s="29">
        <f t="shared" ref="O66:O76" si="56">ROUND(E66*J66,2)</f>
        <v>0</v>
      </c>
      <c r="P66" s="76">
        <f t="shared" ref="P66:P76" si="57">SUM(M66:O66)</f>
        <v>0</v>
      </c>
    </row>
    <row r="67" spans="1:16" ht="25.5">
      <c r="A67" s="22">
        <v>5</v>
      </c>
      <c r="B67" s="50"/>
      <c r="C67" s="102" t="s">
        <v>124</v>
      </c>
      <c r="D67" s="87" t="s">
        <v>25</v>
      </c>
      <c r="E67" s="83">
        <f>E66*1.1</f>
        <v>736.67</v>
      </c>
      <c r="F67" s="29"/>
      <c r="G67" s="29"/>
      <c r="H67" s="29"/>
      <c r="I67" s="29"/>
      <c r="J67" s="29"/>
      <c r="K67" s="29">
        <f t="shared" si="52"/>
        <v>0</v>
      </c>
      <c r="L67" s="29">
        <f t="shared" si="53"/>
        <v>0</v>
      </c>
      <c r="M67" s="29">
        <f t="shared" si="54"/>
        <v>0</v>
      </c>
      <c r="N67" s="29">
        <f t="shared" si="55"/>
        <v>0</v>
      </c>
      <c r="O67" s="29">
        <f t="shared" si="56"/>
        <v>0</v>
      </c>
      <c r="P67" s="76">
        <f t="shared" si="57"/>
        <v>0</v>
      </c>
    </row>
    <row r="68" spans="1:16">
      <c r="A68" s="22">
        <v>6</v>
      </c>
      <c r="B68" s="50"/>
      <c r="C68" s="103" t="s">
        <v>126</v>
      </c>
      <c r="D68" s="87" t="s">
        <v>25</v>
      </c>
      <c r="E68" s="83">
        <f>E66</f>
        <v>669.7</v>
      </c>
      <c r="F68" s="29"/>
      <c r="G68" s="29"/>
      <c r="H68" s="29"/>
      <c r="I68" s="29"/>
      <c r="J68" s="29"/>
      <c r="K68" s="29">
        <f>SUM(H68:J68)</f>
        <v>0</v>
      </c>
      <c r="L68" s="29">
        <f>ROUND(E68*F68,2)</f>
        <v>0</v>
      </c>
      <c r="M68" s="29">
        <f>ROUND(E68*H68,2)</f>
        <v>0</v>
      </c>
      <c r="N68" s="29">
        <f>ROUND(E68*I68,2)</f>
        <v>0</v>
      </c>
      <c r="O68" s="29">
        <f>ROUND(E68*J68,2)</f>
        <v>0</v>
      </c>
      <c r="P68" s="76">
        <f>SUM(M68:O68)</f>
        <v>0</v>
      </c>
    </row>
    <row r="69" spans="1:16">
      <c r="A69" s="22">
        <v>7</v>
      </c>
      <c r="B69" s="50"/>
      <c r="C69" s="102" t="s">
        <v>127</v>
      </c>
      <c r="D69" s="87" t="s">
        <v>25</v>
      </c>
      <c r="E69" s="83">
        <f>E68*1.2</f>
        <v>803.64</v>
      </c>
      <c r="F69" s="29"/>
      <c r="G69" s="29"/>
      <c r="H69" s="29"/>
      <c r="I69" s="29"/>
      <c r="J69" s="29"/>
      <c r="K69" s="29">
        <f>SUM(H69:J69)</f>
        <v>0</v>
      </c>
      <c r="L69" s="29">
        <f>ROUND(E69*F69,2)</f>
        <v>0</v>
      </c>
      <c r="M69" s="29">
        <f>ROUND(E69*H69,2)</f>
        <v>0</v>
      </c>
      <c r="N69" s="29">
        <f>ROUND(E69*I69,2)</f>
        <v>0</v>
      </c>
      <c r="O69" s="29">
        <f>ROUND(E69*J69,2)</f>
        <v>0</v>
      </c>
      <c r="P69" s="76">
        <f>SUM(M69:O69)</f>
        <v>0</v>
      </c>
    </row>
    <row r="70" spans="1:16">
      <c r="A70" s="22">
        <v>8</v>
      </c>
      <c r="B70" s="50"/>
      <c r="C70" s="103" t="s">
        <v>121</v>
      </c>
      <c r="D70" s="87" t="s">
        <v>122</v>
      </c>
      <c r="E70" s="83">
        <v>12586.62</v>
      </c>
      <c r="F70" s="29"/>
      <c r="G70" s="29"/>
      <c r="H70" s="29"/>
      <c r="I70" s="29"/>
      <c r="J70" s="29"/>
      <c r="K70" s="29">
        <f t="shared" si="52"/>
        <v>0</v>
      </c>
      <c r="L70" s="29">
        <f t="shared" si="53"/>
        <v>0</v>
      </c>
      <c r="M70" s="29">
        <f t="shared" si="54"/>
        <v>0</v>
      </c>
      <c r="N70" s="29">
        <f t="shared" si="55"/>
        <v>0</v>
      </c>
      <c r="O70" s="29">
        <f t="shared" si="56"/>
        <v>0</v>
      </c>
      <c r="P70" s="76">
        <f t="shared" si="57"/>
        <v>0</v>
      </c>
    </row>
    <row r="71" spans="1:16">
      <c r="A71" s="22">
        <v>9</v>
      </c>
      <c r="B71" s="50"/>
      <c r="C71" s="102" t="s">
        <v>110</v>
      </c>
      <c r="D71" s="87" t="s">
        <v>122</v>
      </c>
      <c r="E71" s="83">
        <f>E70*1.1</f>
        <v>13845.28</v>
      </c>
      <c r="F71" s="29"/>
      <c r="G71" s="29"/>
      <c r="H71" s="29"/>
      <c r="I71" s="29"/>
      <c r="J71" s="29"/>
      <c r="K71" s="29">
        <f t="shared" si="52"/>
        <v>0</v>
      </c>
      <c r="L71" s="29">
        <f t="shared" si="53"/>
        <v>0</v>
      </c>
      <c r="M71" s="29">
        <f t="shared" si="54"/>
        <v>0</v>
      </c>
      <c r="N71" s="29">
        <f t="shared" si="55"/>
        <v>0</v>
      </c>
      <c r="O71" s="29">
        <f t="shared" si="56"/>
        <v>0</v>
      </c>
      <c r="P71" s="76">
        <f t="shared" si="57"/>
        <v>0</v>
      </c>
    </row>
    <row r="72" spans="1:16">
      <c r="A72" s="22">
        <v>10</v>
      </c>
      <c r="B72" s="50"/>
      <c r="C72" s="102" t="s">
        <v>134</v>
      </c>
      <c r="D72" s="87" t="s">
        <v>66</v>
      </c>
      <c r="E72" s="84">
        <v>1</v>
      </c>
      <c r="F72" s="29"/>
      <c r="G72" s="29"/>
      <c r="H72" s="29"/>
      <c r="I72" s="29"/>
      <c r="J72" s="29"/>
      <c r="K72" s="29">
        <f t="shared" si="52"/>
        <v>0</v>
      </c>
      <c r="L72" s="29">
        <f t="shared" si="53"/>
        <v>0</v>
      </c>
      <c r="M72" s="29">
        <f t="shared" si="54"/>
        <v>0</v>
      </c>
      <c r="N72" s="29">
        <f t="shared" si="55"/>
        <v>0</v>
      </c>
      <c r="O72" s="29">
        <f t="shared" si="56"/>
        <v>0</v>
      </c>
      <c r="P72" s="76">
        <f t="shared" si="57"/>
        <v>0</v>
      </c>
    </row>
    <row r="73" spans="1:16">
      <c r="A73" s="22">
        <v>11</v>
      </c>
      <c r="B73" s="50"/>
      <c r="C73" s="103" t="s">
        <v>452</v>
      </c>
      <c r="D73" s="27" t="s">
        <v>29</v>
      </c>
      <c r="E73" s="84">
        <v>134.6</v>
      </c>
      <c r="F73" s="29"/>
      <c r="G73" s="29"/>
      <c r="H73" s="29"/>
      <c r="I73" s="29"/>
      <c r="J73" s="29"/>
      <c r="K73" s="29">
        <f t="shared" si="52"/>
        <v>0</v>
      </c>
      <c r="L73" s="29">
        <f t="shared" si="53"/>
        <v>0</v>
      </c>
      <c r="M73" s="29">
        <f t="shared" si="54"/>
        <v>0</v>
      </c>
      <c r="N73" s="29">
        <f t="shared" si="55"/>
        <v>0</v>
      </c>
      <c r="O73" s="29">
        <f t="shared" si="56"/>
        <v>0</v>
      </c>
      <c r="P73" s="76">
        <f t="shared" si="57"/>
        <v>0</v>
      </c>
    </row>
    <row r="74" spans="1:16">
      <c r="A74" s="22">
        <v>12</v>
      </c>
      <c r="B74" s="50"/>
      <c r="C74" s="102" t="s">
        <v>427</v>
      </c>
      <c r="D74" s="27" t="s">
        <v>29</v>
      </c>
      <c r="E74" s="84">
        <f>E73*1.1</f>
        <v>148.06</v>
      </c>
      <c r="F74" s="29"/>
      <c r="G74" s="29"/>
      <c r="H74" s="29"/>
      <c r="I74" s="29"/>
      <c r="J74" s="29"/>
      <c r="K74" s="29">
        <f t="shared" si="52"/>
        <v>0</v>
      </c>
      <c r="L74" s="29">
        <f t="shared" si="53"/>
        <v>0</v>
      </c>
      <c r="M74" s="29">
        <f t="shared" si="54"/>
        <v>0</v>
      </c>
      <c r="N74" s="29">
        <f t="shared" si="55"/>
        <v>0</v>
      </c>
      <c r="O74" s="29">
        <f t="shared" si="56"/>
        <v>0</v>
      </c>
      <c r="P74" s="76">
        <f t="shared" si="57"/>
        <v>0</v>
      </c>
    </row>
    <row r="75" spans="1:16">
      <c r="A75" s="22">
        <v>13</v>
      </c>
      <c r="B75" s="50"/>
      <c r="C75" s="102" t="s">
        <v>125</v>
      </c>
      <c r="D75" s="87" t="s">
        <v>66</v>
      </c>
      <c r="E75" s="84">
        <v>1</v>
      </c>
      <c r="F75" s="29"/>
      <c r="G75" s="29"/>
      <c r="H75" s="29"/>
      <c r="I75" s="29"/>
      <c r="J75" s="29"/>
      <c r="K75" s="29">
        <f t="shared" si="52"/>
        <v>0</v>
      </c>
      <c r="L75" s="29">
        <f t="shared" si="53"/>
        <v>0</v>
      </c>
      <c r="M75" s="29">
        <f t="shared" si="54"/>
        <v>0</v>
      </c>
      <c r="N75" s="29">
        <f t="shared" si="55"/>
        <v>0</v>
      </c>
      <c r="O75" s="29">
        <f t="shared" si="56"/>
        <v>0</v>
      </c>
      <c r="P75" s="76">
        <f t="shared" si="57"/>
        <v>0</v>
      </c>
    </row>
    <row r="76" spans="1:16">
      <c r="A76" s="22">
        <v>14</v>
      </c>
      <c r="B76" s="50"/>
      <c r="C76" s="103" t="s">
        <v>130</v>
      </c>
      <c r="D76" s="87" t="s">
        <v>25</v>
      </c>
      <c r="E76" s="84">
        <f>E68</f>
        <v>669.7</v>
      </c>
      <c r="F76" s="29"/>
      <c r="G76" s="29"/>
      <c r="H76" s="29"/>
      <c r="I76" s="29"/>
      <c r="J76" s="29"/>
      <c r="K76" s="29">
        <f t="shared" si="52"/>
        <v>0</v>
      </c>
      <c r="L76" s="29">
        <f t="shared" si="53"/>
        <v>0</v>
      </c>
      <c r="M76" s="29">
        <f t="shared" si="54"/>
        <v>0</v>
      </c>
      <c r="N76" s="29">
        <f t="shared" si="55"/>
        <v>0</v>
      </c>
      <c r="O76" s="29">
        <f t="shared" si="56"/>
        <v>0</v>
      </c>
      <c r="P76" s="76">
        <f t="shared" si="57"/>
        <v>0</v>
      </c>
    </row>
    <row r="77" spans="1:16">
      <c r="A77" s="22"/>
      <c r="B77" s="50"/>
      <c r="C77" s="104" t="s">
        <v>501</v>
      </c>
      <c r="D77" s="87"/>
      <c r="E77" s="84"/>
      <c r="F77" s="29"/>
      <c r="G77" s="29"/>
      <c r="H77" s="29"/>
      <c r="I77" s="29"/>
      <c r="J77" s="29"/>
      <c r="K77" s="29"/>
      <c r="L77" s="29"/>
      <c r="M77" s="29"/>
      <c r="N77" s="29"/>
      <c r="O77" s="29"/>
      <c r="P77" s="76"/>
    </row>
    <row r="78" spans="1:16">
      <c r="A78" s="22">
        <v>1</v>
      </c>
      <c r="B78" s="50"/>
      <c r="C78" s="103" t="s">
        <v>140</v>
      </c>
      <c r="D78" s="87" t="s">
        <v>25</v>
      </c>
      <c r="E78" s="83">
        <v>22.36</v>
      </c>
      <c r="F78" s="29"/>
      <c r="G78" s="29"/>
      <c r="H78" s="29"/>
      <c r="I78" s="29"/>
      <c r="J78" s="29"/>
      <c r="K78" s="29">
        <f t="shared" ref="K78:K81" si="58">SUM(H78:J78)</f>
        <v>0</v>
      </c>
      <c r="L78" s="29">
        <f t="shared" ref="L78:L81" si="59">ROUND(E78*F78,2)</f>
        <v>0</v>
      </c>
      <c r="M78" s="29">
        <f t="shared" ref="M78:M81" si="60">ROUND(E78*H78,2)</f>
        <v>0</v>
      </c>
      <c r="N78" s="29">
        <f t="shared" ref="N78:N81" si="61">ROUND(E78*I78,2)</f>
        <v>0</v>
      </c>
      <c r="O78" s="29">
        <f t="shared" ref="O78:O81" si="62">ROUND(E78*J78,2)</f>
        <v>0</v>
      </c>
      <c r="P78" s="76">
        <f t="shared" ref="P78:P81" si="63">SUM(M78:O78)</f>
        <v>0</v>
      </c>
    </row>
    <row r="79" spans="1:16" ht="25.5">
      <c r="A79" s="22">
        <v>2</v>
      </c>
      <c r="B79" s="50"/>
      <c r="C79" s="103" t="s">
        <v>398</v>
      </c>
      <c r="D79" s="87" t="s">
        <v>122</v>
      </c>
      <c r="E79" s="83">
        <v>236.12</v>
      </c>
      <c r="F79" s="29"/>
      <c r="G79" s="29"/>
      <c r="H79" s="29"/>
      <c r="I79" s="29"/>
      <c r="J79" s="29"/>
      <c r="K79" s="29">
        <f t="shared" si="58"/>
        <v>0</v>
      </c>
      <c r="L79" s="29">
        <f t="shared" si="59"/>
        <v>0</v>
      </c>
      <c r="M79" s="29">
        <f t="shared" si="60"/>
        <v>0</v>
      </c>
      <c r="N79" s="29">
        <f t="shared" si="61"/>
        <v>0</v>
      </c>
      <c r="O79" s="29">
        <f t="shared" si="62"/>
        <v>0</v>
      </c>
      <c r="P79" s="76">
        <f t="shared" si="63"/>
        <v>0</v>
      </c>
    </row>
    <row r="80" spans="1:16">
      <c r="A80" s="22">
        <v>3</v>
      </c>
      <c r="B80" s="50"/>
      <c r="C80" s="102" t="s">
        <v>139</v>
      </c>
      <c r="D80" s="87" t="s">
        <v>122</v>
      </c>
      <c r="E80" s="83">
        <f>E79*1.1</f>
        <v>259.73</v>
      </c>
      <c r="F80" s="29"/>
      <c r="G80" s="29"/>
      <c r="H80" s="29"/>
      <c r="I80" s="29"/>
      <c r="J80" s="29"/>
      <c r="K80" s="29">
        <f t="shared" si="58"/>
        <v>0</v>
      </c>
      <c r="L80" s="29">
        <f t="shared" si="59"/>
        <v>0</v>
      </c>
      <c r="M80" s="29">
        <f t="shared" si="60"/>
        <v>0</v>
      </c>
      <c r="N80" s="29">
        <f t="shared" si="61"/>
        <v>0</v>
      </c>
      <c r="O80" s="29">
        <f t="shared" si="62"/>
        <v>0</v>
      </c>
      <c r="P80" s="76">
        <f t="shared" si="63"/>
        <v>0</v>
      </c>
    </row>
    <row r="81" spans="1:18">
      <c r="A81" s="22">
        <v>4</v>
      </c>
      <c r="B81" s="50"/>
      <c r="C81" s="102" t="s">
        <v>138</v>
      </c>
      <c r="D81" s="87" t="s">
        <v>23</v>
      </c>
      <c r="E81" s="83">
        <v>1</v>
      </c>
      <c r="F81" s="29"/>
      <c r="G81" s="29"/>
      <c r="H81" s="29"/>
      <c r="I81" s="29"/>
      <c r="J81" s="29"/>
      <c r="K81" s="29">
        <f t="shared" si="58"/>
        <v>0</v>
      </c>
      <c r="L81" s="29">
        <f t="shared" si="59"/>
        <v>0</v>
      </c>
      <c r="M81" s="29">
        <f t="shared" si="60"/>
        <v>0</v>
      </c>
      <c r="N81" s="29">
        <f t="shared" si="61"/>
        <v>0</v>
      </c>
      <c r="O81" s="29">
        <f t="shared" si="62"/>
        <v>0</v>
      </c>
      <c r="P81" s="76">
        <f t="shared" si="63"/>
        <v>0</v>
      </c>
    </row>
    <row r="82" spans="1:18">
      <c r="A82" s="22">
        <v>5</v>
      </c>
      <c r="B82" s="50"/>
      <c r="C82" s="102" t="s">
        <v>134</v>
      </c>
      <c r="D82" s="87" t="s">
        <v>66</v>
      </c>
      <c r="E82" s="84">
        <v>1</v>
      </c>
      <c r="F82" s="29"/>
      <c r="G82" s="29"/>
      <c r="H82" s="29"/>
      <c r="I82" s="29"/>
      <c r="J82" s="29"/>
      <c r="K82" s="29">
        <f t="shared" ref="K82:K85" si="64">SUM(H82:J82)</f>
        <v>0</v>
      </c>
      <c r="L82" s="29">
        <f t="shared" ref="L82:L85" si="65">ROUND(E82*F82,2)</f>
        <v>0</v>
      </c>
      <c r="M82" s="29">
        <f t="shared" ref="M82:M85" si="66">ROUND(E82*H82,2)</f>
        <v>0</v>
      </c>
      <c r="N82" s="29">
        <f t="shared" ref="N82:N85" si="67">ROUND(E82*I82,2)</f>
        <v>0</v>
      </c>
      <c r="O82" s="29">
        <f t="shared" ref="O82:O85" si="68">ROUND(E82*J82,2)</f>
        <v>0</v>
      </c>
      <c r="P82" s="76">
        <f t="shared" ref="P82:P85" si="69">SUM(M82:O82)</f>
        <v>0</v>
      </c>
    </row>
    <row r="83" spans="1:18">
      <c r="A83" s="22">
        <v>6</v>
      </c>
      <c r="B83" s="50"/>
      <c r="C83" s="103" t="s">
        <v>141</v>
      </c>
      <c r="D83" s="27" t="s">
        <v>29</v>
      </c>
      <c r="E83" s="83">
        <v>5.76</v>
      </c>
      <c r="F83" s="29"/>
      <c r="G83" s="29"/>
      <c r="H83" s="29"/>
      <c r="I83" s="29"/>
      <c r="J83" s="29"/>
      <c r="K83" s="29">
        <f t="shared" si="64"/>
        <v>0</v>
      </c>
      <c r="L83" s="29">
        <f t="shared" si="65"/>
        <v>0</v>
      </c>
      <c r="M83" s="29">
        <f t="shared" si="66"/>
        <v>0</v>
      </c>
      <c r="N83" s="29">
        <f t="shared" si="67"/>
        <v>0</v>
      </c>
      <c r="O83" s="29">
        <f t="shared" si="68"/>
        <v>0</v>
      </c>
      <c r="P83" s="76">
        <f t="shared" si="69"/>
        <v>0</v>
      </c>
    </row>
    <row r="84" spans="1:18" ht="25.5">
      <c r="A84" s="22">
        <v>7</v>
      </c>
      <c r="B84" s="50"/>
      <c r="C84" s="102" t="s">
        <v>429</v>
      </c>
      <c r="D84" s="27" t="s">
        <v>29</v>
      </c>
      <c r="E84" s="84">
        <f>E83*1.1</f>
        <v>6.34</v>
      </c>
      <c r="F84" s="29"/>
      <c r="G84" s="29"/>
      <c r="H84" s="29"/>
      <c r="I84" s="29"/>
      <c r="J84" s="29"/>
      <c r="K84" s="29">
        <f t="shared" si="64"/>
        <v>0</v>
      </c>
      <c r="L84" s="29">
        <f t="shared" si="65"/>
        <v>0</v>
      </c>
      <c r="M84" s="29">
        <f t="shared" si="66"/>
        <v>0</v>
      </c>
      <c r="N84" s="29">
        <f t="shared" si="67"/>
        <v>0</v>
      </c>
      <c r="O84" s="29">
        <f t="shared" si="68"/>
        <v>0</v>
      </c>
      <c r="P84" s="76">
        <f t="shared" si="69"/>
        <v>0</v>
      </c>
    </row>
    <row r="85" spans="1:18">
      <c r="A85" s="22">
        <v>8</v>
      </c>
      <c r="B85" s="50"/>
      <c r="C85" s="102" t="s">
        <v>28</v>
      </c>
      <c r="D85" s="87" t="s">
        <v>66</v>
      </c>
      <c r="E85" s="84">
        <v>1</v>
      </c>
      <c r="F85" s="29"/>
      <c r="G85" s="29"/>
      <c r="H85" s="29"/>
      <c r="I85" s="29"/>
      <c r="J85" s="29"/>
      <c r="K85" s="29">
        <f t="shared" si="64"/>
        <v>0</v>
      </c>
      <c r="L85" s="29">
        <f t="shared" si="65"/>
        <v>0</v>
      </c>
      <c r="M85" s="29">
        <f t="shared" si="66"/>
        <v>0</v>
      </c>
      <c r="N85" s="29">
        <f t="shared" si="67"/>
        <v>0</v>
      </c>
      <c r="O85" s="29">
        <f t="shared" si="68"/>
        <v>0</v>
      </c>
      <c r="P85" s="76">
        <f t="shared" si="69"/>
        <v>0</v>
      </c>
    </row>
    <row r="86" spans="1:18">
      <c r="A86" s="22"/>
      <c r="B86" s="50"/>
      <c r="C86" s="104" t="s">
        <v>128</v>
      </c>
      <c r="D86" s="27"/>
      <c r="E86" s="84"/>
      <c r="F86" s="29"/>
      <c r="G86" s="29"/>
      <c r="H86" s="29"/>
      <c r="I86" s="29"/>
      <c r="J86" s="29"/>
      <c r="K86" s="29"/>
      <c r="L86" s="29"/>
      <c r="M86" s="29"/>
      <c r="N86" s="29"/>
      <c r="O86" s="29"/>
      <c r="P86" s="76"/>
    </row>
    <row r="87" spans="1:18">
      <c r="A87" s="22">
        <v>1</v>
      </c>
      <c r="B87" s="50"/>
      <c r="C87" s="103" t="s">
        <v>131</v>
      </c>
      <c r="D87" s="87" t="s">
        <v>66</v>
      </c>
      <c r="E87" s="84">
        <v>1</v>
      </c>
      <c r="F87" s="29"/>
      <c r="G87" s="29"/>
      <c r="H87" s="29"/>
      <c r="I87" s="29"/>
      <c r="J87" s="29"/>
      <c r="K87" s="29">
        <f t="shared" ref="K87:K143" si="70">SUM(H87:J87)</f>
        <v>0</v>
      </c>
      <c r="L87" s="29">
        <f t="shared" ref="L87:L143" si="71">ROUND(E87*F87,2)</f>
        <v>0</v>
      </c>
      <c r="M87" s="29">
        <f t="shared" ref="M87:M143" si="72">ROUND(E87*H87,2)</f>
        <v>0</v>
      </c>
      <c r="N87" s="29">
        <f t="shared" ref="N87:N143" si="73">ROUND(E87*I87,2)</f>
        <v>0</v>
      </c>
      <c r="O87" s="29">
        <f t="shared" ref="O87:O143" si="74">ROUND(E87*J87,2)</f>
        <v>0</v>
      </c>
      <c r="P87" s="76">
        <f t="shared" ref="P87:P143" si="75">SUM(M87:O87)</f>
        <v>0</v>
      </c>
    </row>
    <row r="88" spans="1:18" ht="25.5">
      <c r="A88" s="22">
        <v>2</v>
      </c>
      <c r="B88" s="50"/>
      <c r="C88" s="103" t="s">
        <v>132</v>
      </c>
      <c r="D88" s="27" t="s">
        <v>104</v>
      </c>
      <c r="E88" s="84">
        <v>13.05</v>
      </c>
      <c r="F88" s="29"/>
      <c r="G88" s="29"/>
      <c r="H88" s="29"/>
      <c r="I88" s="29"/>
      <c r="J88" s="29"/>
      <c r="K88" s="29">
        <f t="shared" si="70"/>
        <v>0</v>
      </c>
      <c r="L88" s="29">
        <f t="shared" si="71"/>
        <v>0</v>
      </c>
      <c r="M88" s="29">
        <f t="shared" si="72"/>
        <v>0</v>
      </c>
      <c r="N88" s="29">
        <f t="shared" si="73"/>
        <v>0</v>
      </c>
      <c r="O88" s="29">
        <f t="shared" si="74"/>
        <v>0</v>
      </c>
      <c r="P88" s="76">
        <f t="shared" si="75"/>
        <v>0</v>
      </c>
      <c r="R88" s="139"/>
    </row>
    <row r="89" spans="1:18">
      <c r="A89" s="22">
        <v>3</v>
      </c>
      <c r="B89" s="50"/>
      <c r="C89" s="102" t="s">
        <v>430</v>
      </c>
      <c r="D89" s="27" t="s">
        <v>104</v>
      </c>
      <c r="E89" s="84">
        <f>4380.2/1000*1.1</f>
        <v>4.82</v>
      </c>
      <c r="F89" s="29"/>
      <c r="G89" s="29"/>
      <c r="H89" s="29"/>
      <c r="I89" s="29"/>
      <c r="J89" s="29"/>
      <c r="K89" s="29">
        <f t="shared" si="70"/>
        <v>0</v>
      </c>
      <c r="L89" s="29">
        <f t="shared" si="71"/>
        <v>0</v>
      </c>
      <c r="M89" s="29">
        <f t="shared" si="72"/>
        <v>0</v>
      </c>
      <c r="N89" s="29">
        <f t="shared" si="73"/>
        <v>0</v>
      </c>
      <c r="O89" s="29">
        <f t="shared" si="74"/>
        <v>0</v>
      </c>
      <c r="P89" s="76">
        <f t="shared" si="75"/>
        <v>0</v>
      </c>
    </row>
    <row r="90" spans="1:18">
      <c r="A90" s="22">
        <v>4</v>
      </c>
      <c r="B90" s="50"/>
      <c r="C90" s="102" t="s">
        <v>431</v>
      </c>
      <c r="D90" s="27" t="s">
        <v>104</v>
      </c>
      <c r="E90" s="84">
        <f>3437.1/1000*1.1</f>
        <v>3.78</v>
      </c>
      <c r="F90" s="29"/>
      <c r="G90" s="29"/>
      <c r="H90" s="29"/>
      <c r="I90" s="29"/>
      <c r="J90" s="29"/>
      <c r="K90" s="29">
        <f t="shared" si="70"/>
        <v>0</v>
      </c>
      <c r="L90" s="29">
        <f t="shared" si="71"/>
        <v>0</v>
      </c>
      <c r="M90" s="29">
        <f t="shared" si="72"/>
        <v>0</v>
      </c>
      <c r="N90" s="29">
        <f t="shared" si="73"/>
        <v>0</v>
      </c>
      <c r="O90" s="29">
        <f t="shared" si="74"/>
        <v>0</v>
      </c>
      <c r="P90" s="76">
        <f t="shared" si="75"/>
        <v>0</v>
      </c>
    </row>
    <row r="91" spans="1:18">
      <c r="A91" s="22">
        <v>5</v>
      </c>
      <c r="B91" s="50"/>
      <c r="C91" s="102" t="s">
        <v>432</v>
      </c>
      <c r="D91" s="27" t="s">
        <v>104</v>
      </c>
      <c r="E91" s="84">
        <f>576.8/1000*1.1</f>
        <v>0.63</v>
      </c>
      <c r="F91" s="29"/>
      <c r="G91" s="29"/>
      <c r="H91" s="29"/>
      <c r="I91" s="29"/>
      <c r="J91" s="29"/>
      <c r="K91" s="29">
        <f t="shared" si="70"/>
        <v>0</v>
      </c>
      <c r="L91" s="29">
        <f t="shared" si="71"/>
        <v>0</v>
      </c>
      <c r="M91" s="29">
        <f t="shared" si="72"/>
        <v>0</v>
      </c>
      <c r="N91" s="29">
        <f t="shared" si="73"/>
        <v>0</v>
      </c>
      <c r="O91" s="29">
        <f t="shared" si="74"/>
        <v>0</v>
      </c>
      <c r="P91" s="76">
        <f t="shared" si="75"/>
        <v>0</v>
      </c>
    </row>
    <row r="92" spans="1:18">
      <c r="A92" s="22">
        <v>6</v>
      </c>
      <c r="B92" s="50"/>
      <c r="C92" s="102" t="s">
        <v>433</v>
      </c>
      <c r="D92" s="27" t="s">
        <v>104</v>
      </c>
      <c r="E92" s="84">
        <f>459.8/1000*1.1</f>
        <v>0.51</v>
      </c>
      <c r="F92" s="29"/>
      <c r="G92" s="29"/>
      <c r="H92" s="29"/>
      <c r="I92" s="29"/>
      <c r="J92" s="29"/>
      <c r="K92" s="29">
        <f t="shared" si="70"/>
        <v>0</v>
      </c>
      <c r="L92" s="29">
        <f t="shared" si="71"/>
        <v>0</v>
      </c>
      <c r="M92" s="29">
        <f t="shared" si="72"/>
        <v>0</v>
      </c>
      <c r="N92" s="29">
        <f t="shared" si="73"/>
        <v>0</v>
      </c>
      <c r="O92" s="29">
        <f t="shared" si="74"/>
        <v>0</v>
      </c>
      <c r="P92" s="76">
        <f t="shared" si="75"/>
        <v>0</v>
      </c>
    </row>
    <row r="93" spans="1:18" ht="25.5">
      <c r="A93" s="22">
        <v>7</v>
      </c>
      <c r="B93" s="50"/>
      <c r="C93" s="105" t="s">
        <v>498</v>
      </c>
      <c r="D93" s="27" t="s">
        <v>104</v>
      </c>
      <c r="E93" s="84">
        <f>267.7*4/1000*1.1</f>
        <v>1.18</v>
      </c>
      <c r="F93" s="29"/>
      <c r="G93" s="29"/>
      <c r="H93" s="29"/>
      <c r="I93" s="29"/>
      <c r="J93" s="29"/>
      <c r="K93" s="29">
        <f t="shared" si="70"/>
        <v>0</v>
      </c>
      <c r="L93" s="29">
        <f t="shared" si="71"/>
        <v>0</v>
      </c>
      <c r="M93" s="29">
        <f t="shared" si="72"/>
        <v>0</v>
      </c>
      <c r="N93" s="29">
        <f t="shared" si="73"/>
        <v>0</v>
      </c>
      <c r="O93" s="29">
        <f t="shared" si="74"/>
        <v>0</v>
      </c>
      <c r="P93" s="76">
        <f t="shared" si="75"/>
        <v>0</v>
      </c>
    </row>
    <row r="94" spans="1:18">
      <c r="A94" s="22">
        <v>8</v>
      </c>
      <c r="B94" s="50"/>
      <c r="C94" s="102" t="s">
        <v>434</v>
      </c>
      <c r="D94" s="27" t="s">
        <v>104</v>
      </c>
      <c r="E94" s="84">
        <f>154.3/1000*1.1</f>
        <v>0.17</v>
      </c>
      <c r="F94" s="29"/>
      <c r="G94" s="29"/>
      <c r="H94" s="29"/>
      <c r="I94" s="29"/>
      <c r="J94" s="29"/>
      <c r="K94" s="29">
        <f t="shared" si="70"/>
        <v>0</v>
      </c>
      <c r="L94" s="29">
        <f t="shared" si="71"/>
        <v>0</v>
      </c>
      <c r="M94" s="29">
        <f t="shared" si="72"/>
        <v>0</v>
      </c>
      <c r="N94" s="29">
        <f t="shared" si="73"/>
        <v>0</v>
      </c>
      <c r="O94" s="29">
        <f t="shared" si="74"/>
        <v>0</v>
      </c>
      <c r="P94" s="76">
        <f t="shared" si="75"/>
        <v>0</v>
      </c>
    </row>
    <row r="95" spans="1:18">
      <c r="A95" s="22">
        <v>9</v>
      </c>
      <c r="B95" s="50"/>
      <c r="C95" s="102" t="s">
        <v>435</v>
      </c>
      <c r="D95" s="27" t="s">
        <v>104</v>
      </c>
      <c r="E95" s="84">
        <f>800.4/1000*1.1</f>
        <v>0.88</v>
      </c>
      <c r="F95" s="29"/>
      <c r="G95" s="29"/>
      <c r="H95" s="29"/>
      <c r="I95" s="29"/>
      <c r="J95" s="29"/>
      <c r="K95" s="29">
        <f t="shared" si="70"/>
        <v>0</v>
      </c>
      <c r="L95" s="29">
        <f t="shared" si="71"/>
        <v>0</v>
      </c>
      <c r="M95" s="29">
        <f t="shared" si="72"/>
        <v>0</v>
      </c>
      <c r="N95" s="29">
        <f t="shared" si="73"/>
        <v>0</v>
      </c>
      <c r="O95" s="29">
        <f t="shared" si="74"/>
        <v>0</v>
      </c>
      <c r="P95" s="76">
        <f t="shared" si="75"/>
        <v>0</v>
      </c>
    </row>
    <row r="96" spans="1:18">
      <c r="A96" s="22">
        <v>10</v>
      </c>
      <c r="B96" s="50"/>
      <c r="C96" s="105" t="s">
        <v>436</v>
      </c>
      <c r="D96" s="27" t="s">
        <v>104</v>
      </c>
      <c r="E96" s="84">
        <f>267.6/1000*1.1</f>
        <v>0.28999999999999998</v>
      </c>
      <c r="F96" s="29"/>
      <c r="G96" s="29"/>
      <c r="H96" s="29"/>
      <c r="I96" s="29"/>
      <c r="J96" s="29"/>
      <c r="K96" s="29">
        <f t="shared" si="70"/>
        <v>0</v>
      </c>
      <c r="L96" s="29">
        <f t="shared" si="71"/>
        <v>0</v>
      </c>
      <c r="M96" s="29">
        <f t="shared" si="72"/>
        <v>0</v>
      </c>
      <c r="N96" s="29">
        <f t="shared" si="73"/>
        <v>0</v>
      </c>
      <c r="O96" s="29">
        <f t="shared" si="74"/>
        <v>0</v>
      </c>
      <c r="P96" s="76">
        <f t="shared" si="75"/>
        <v>0</v>
      </c>
    </row>
    <row r="97" spans="1:16">
      <c r="A97" s="22">
        <v>11</v>
      </c>
      <c r="B97" s="50"/>
      <c r="C97" s="105" t="s">
        <v>437</v>
      </c>
      <c r="D97" s="27" t="s">
        <v>104</v>
      </c>
      <c r="E97" s="84">
        <f>535.2/1000*1.1</f>
        <v>0.59</v>
      </c>
      <c r="F97" s="29"/>
      <c r="G97" s="29"/>
      <c r="H97" s="29"/>
      <c r="I97" s="29"/>
      <c r="J97" s="29"/>
      <c r="K97" s="29">
        <f t="shared" si="70"/>
        <v>0</v>
      </c>
      <c r="L97" s="29">
        <f t="shared" si="71"/>
        <v>0</v>
      </c>
      <c r="M97" s="29">
        <f t="shared" si="72"/>
        <v>0</v>
      </c>
      <c r="N97" s="29">
        <f t="shared" si="73"/>
        <v>0</v>
      </c>
      <c r="O97" s="29">
        <f t="shared" si="74"/>
        <v>0</v>
      </c>
      <c r="P97" s="76">
        <f t="shared" si="75"/>
        <v>0</v>
      </c>
    </row>
    <row r="98" spans="1:16">
      <c r="A98" s="22">
        <v>12</v>
      </c>
      <c r="B98" s="50"/>
      <c r="C98" s="105" t="s">
        <v>438</v>
      </c>
      <c r="D98" s="27" t="s">
        <v>104</v>
      </c>
      <c r="E98" s="85">
        <f>133.8/1000*1.1</f>
        <v>0.15</v>
      </c>
      <c r="F98" s="29"/>
      <c r="G98" s="29"/>
      <c r="H98" s="29"/>
      <c r="I98" s="29"/>
      <c r="J98" s="29"/>
      <c r="K98" s="29">
        <f t="shared" si="70"/>
        <v>0</v>
      </c>
      <c r="L98" s="29">
        <f t="shared" si="71"/>
        <v>0</v>
      </c>
      <c r="M98" s="29">
        <f t="shared" si="72"/>
        <v>0</v>
      </c>
      <c r="N98" s="29">
        <f t="shared" si="73"/>
        <v>0</v>
      </c>
      <c r="O98" s="29">
        <f t="shared" si="74"/>
        <v>0</v>
      </c>
      <c r="P98" s="76">
        <f t="shared" si="75"/>
        <v>0</v>
      </c>
    </row>
    <row r="99" spans="1:16">
      <c r="A99" s="22">
        <v>13</v>
      </c>
      <c r="B99" s="50"/>
      <c r="C99" s="105" t="s">
        <v>439</v>
      </c>
      <c r="D99" s="27" t="s">
        <v>104</v>
      </c>
      <c r="E99" s="85">
        <f>49.7/1000*1.1</f>
        <v>0.05</v>
      </c>
      <c r="F99" s="29"/>
      <c r="G99" s="29"/>
      <c r="H99" s="29"/>
      <c r="I99" s="29"/>
      <c r="J99" s="29"/>
      <c r="K99" s="29">
        <f t="shared" si="70"/>
        <v>0</v>
      </c>
      <c r="L99" s="29">
        <f t="shared" si="71"/>
        <v>0</v>
      </c>
      <c r="M99" s="29">
        <f t="shared" si="72"/>
        <v>0</v>
      </c>
      <c r="N99" s="29">
        <f t="shared" si="73"/>
        <v>0</v>
      </c>
      <c r="O99" s="29">
        <f t="shared" si="74"/>
        <v>0</v>
      </c>
      <c r="P99" s="76">
        <f t="shared" si="75"/>
        <v>0</v>
      </c>
    </row>
    <row r="100" spans="1:16">
      <c r="A100" s="22">
        <v>14</v>
      </c>
      <c r="B100" s="50"/>
      <c r="C100" s="105" t="s">
        <v>133</v>
      </c>
      <c r="D100" s="106" t="s">
        <v>104</v>
      </c>
      <c r="E100" s="85">
        <f>SUM(E89:E99)*0.1</f>
        <v>1.31</v>
      </c>
      <c r="F100" s="29"/>
      <c r="G100" s="29"/>
      <c r="H100" s="29"/>
      <c r="I100" s="29"/>
      <c r="J100" s="29"/>
      <c r="K100" s="29">
        <f t="shared" si="70"/>
        <v>0</v>
      </c>
      <c r="L100" s="29">
        <f t="shared" si="71"/>
        <v>0</v>
      </c>
      <c r="M100" s="29">
        <f t="shared" si="72"/>
        <v>0</v>
      </c>
      <c r="N100" s="29">
        <f t="shared" si="73"/>
        <v>0</v>
      </c>
      <c r="O100" s="29">
        <f t="shared" si="74"/>
        <v>0</v>
      </c>
      <c r="P100" s="76">
        <f t="shared" si="75"/>
        <v>0</v>
      </c>
    </row>
    <row r="101" spans="1:16">
      <c r="A101" s="22">
        <v>15</v>
      </c>
      <c r="B101" s="50"/>
      <c r="C101" s="105" t="s">
        <v>137</v>
      </c>
      <c r="D101" s="87" t="s">
        <v>66</v>
      </c>
      <c r="E101" s="84">
        <v>1</v>
      </c>
      <c r="F101" s="29"/>
      <c r="G101" s="29"/>
      <c r="H101" s="29"/>
      <c r="I101" s="29"/>
      <c r="J101" s="29"/>
      <c r="K101" s="29">
        <f t="shared" si="70"/>
        <v>0</v>
      </c>
      <c r="L101" s="29">
        <f t="shared" si="71"/>
        <v>0</v>
      </c>
      <c r="M101" s="29">
        <f t="shared" si="72"/>
        <v>0</v>
      </c>
      <c r="N101" s="29">
        <f t="shared" si="73"/>
        <v>0</v>
      </c>
      <c r="O101" s="29">
        <f t="shared" si="74"/>
        <v>0</v>
      </c>
      <c r="P101" s="76">
        <f t="shared" si="75"/>
        <v>0</v>
      </c>
    </row>
    <row r="102" spans="1:16">
      <c r="A102" s="22">
        <v>16</v>
      </c>
      <c r="B102" s="50"/>
      <c r="C102" s="103" t="s">
        <v>428</v>
      </c>
      <c r="D102" s="87" t="s">
        <v>25</v>
      </c>
      <c r="E102" s="84">
        <v>1.95</v>
      </c>
      <c r="F102" s="29"/>
      <c r="G102" s="29"/>
      <c r="H102" s="29"/>
      <c r="I102" s="29"/>
      <c r="J102" s="29"/>
      <c r="K102" s="29">
        <f t="shared" si="70"/>
        <v>0</v>
      </c>
      <c r="L102" s="29">
        <f t="shared" si="71"/>
        <v>0</v>
      </c>
      <c r="M102" s="29">
        <f t="shared" si="72"/>
        <v>0</v>
      </c>
      <c r="N102" s="29">
        <f t="shared" si="73"/>
        <v>0</v>
      </c>
      <c r="O102" s="29">
        <f t="shared" si="74"/>
        <v>0</v>
      </c>
      <c r="P102" s="76">
        <f t="shared" si="75"/>
        <v>0</v>
      </c>
    </row>
    <row r="103" spans="1:16">
      <c r="A103" s="22">
        <v>17</v>
      </c>
      <c r="B103" s="50"/>
      <c r="C103" s="105" t="s">
        <v>412</v>
      </c>
      <c r="D103" s="87" t="s">
        <v>25</v>
      </c>
      <c r="E103" s="84">
        <f>E102*1.2</f>
        <v>2.34</v>
      </c>
      <c r="F103" s="29"/>
      <c r="G103" s="29"/>
      <c r="H103" s="29"/>
      <c r="I103" s="29"/>
      <c r="J103" s="29"/>
      <c r="K103" s="29">
        <f t="shared" si="70"/>
        <v>0</v>
      </c>
      <c r="L103" s="29">
        <f t="shared" si="71"/>
        <v>0</v>
      </c>
      <c r="M103" s="29">
        <f t="shared" si="72"/>
        <v>0</v>
      </c>
      <c r="N103" s="29">
        <f t="shared" si="73"/>
        <v>0</v>
      </c>
      <c r="O103" s="29">
        <f t="shared" si="74"/>
        <v>0</v>
      </c>
      <c r="P103" s="76">
        <f t="shared" si="75"/>
        <v>0</v>
      </c>
    </row>
    <row r="104" spans="1:16">
      <c r="A104" s="22"/>
      <c r="B104" s="50"/>
      <c r="C104" s="104" t="s">
        <v>143</v>
      </c>
      <c r="D104" s="27"/>
      <c r="E104" s="84"/>
      <c r="F104" s="29"/>
      <c r="G104" s="29"/>
      <c r="H104" s="29"/>
      <c r="I104" s="29"/>
      <c r="J104" s="29"/>
      <c r="K104" s="29"/>
      <c r="L104" s="29"/>
      <c r="M104" s="29"/>
      <c r="N104" s="29"/>
      <c r="O104" s="29"/>
      <c r="P104" s="76"/>
    </row>
    <row r="105" spans="1:16" ht="38.25">
      <c r="A105" s="22">
        <v>1</v>
      </c>
      <c r="B105" s="50"/>
      <c r="C105" s="103" t="s">
        <v>145</v>
      </c>
      <c r="D105" s="27" t="s">
        <v>29</v>
      </c>
      <c r="E105" s="84">
        <v>44.02</v>
      </c>
      <c r="F105" s="29"/>
      <c r="G105" s="29"/>
      <c r="H105" s="29"/>
      <c r="I105" s="29"/>
      <c r="J105" s="29"/>
      <c r="K105" s="29">
        <f t="shared" si="70"/>
        <v>0</v>
      </c>
      <c r="L105" s="29">
        <f t="shared" si="71"/>
        <v>0</v>
      </c>
      <c r="M105" s="29">
        <f t="shared" si="72"/>
        <v>0</v>
      </c>
      <c r="N105" s="29">
        <f t="shared" si="73"/>
        <v>0</v>
      </c>
      <c r="O105" s="29">
        <f t="shared" si="74"/>
        <v>0</v>
      </c>
      <c r="P105" s="76">
        <f t="shared" si="75"/>
        <v>0</v>
      </c>
    </row>
    <row r="106" spans="1:16" ht="25.5">
      <c r="A106" s="22">
        <v>2</v>
      </c>
      <c r="B106" s="50"/>
      <c r="C106" s="102" t="s">
        <v>441</v>
      </c>
      <c r="D106" s="27" t="s">
        <v>29</v>
      </c>
      <c r="E106" s="84">
        <f>E105*1.1</f>
        <v>48.42</v>
      </c>
      <c r="F106" s="29"/>
      <c r="G106" s="29"/>
      <c r="H106" s="29"/>
      <c r="I106" s="29"/>
      <c r="J106" s="29"/>
      <c r="K106" s="29">
        <f t="shared" si="70"/>
        <v>0</v>
      </c>
      <c r="L106" s="29">
        <f t="shared" si="71"/>
        <v>0</v>
      </c>
      <c r="M106" s="29">
        <f t="shared" si="72"/>
        <v>0</v>
      </c>
      <c r="N106" s="29">
        <f t="shared" si="73"/>
        <v>0</v>
      </c>
      <c r="O106" s="29">
        <f t="shared" si="74"/>
        <v>0</v>
      </c>
      <c r="P106" s="76">
        <f t="shared" si="75"/>
        <v>0</v>
      </c>
    </row>
    <row r="107" spans="1:16" ht="25.5">
      <c r="A107" s="22">
        <v>3</v>
      </c>
      <c r="B107" s="50"/>
      <c r="C107" s="105" t="s">
        <v>440</v>
      </c>
      <c r="D107" s="106" t="s">
        <v>29</v>
      </c>
      <c r="E107" s="85">
        <v>4.6399999999999997</v>
      </c>
      <c r="F107" s="29"/>
      <c r="G107" s="29"/>
      <c r="H107" s="29"/>
      <c r="I107" s="29"/>
      <c r="J107" s="29"/>
      <c r="K107" s="29">
        <f t="shared" si="70"/>
        <v>0</v>
      </c>
      <c r="L107" s="29">
        <f t="shared" si="71"/>
        <v>0</v>
      </c>
      <c r="M107" s="29">
        <f t="shared" si="72"/>
        <v>0</v>
      </c>
      <c r="N107" s="29">
        <f t="shared" si="73"/>
        <v>0</v>
      </c>
      <c r="O107" s="29">
        <f t="shared" si="74"/>
        <v>0</v>
      </c>
      <c r="P107" s="76">
        <f t="shared" si="75"/>
        <v>0</v>
      </c>
    </row>
    <row r="108" spans="1:16">
      <c r="A108" s="22">
        <v>4</v>
      </c>
      <c r="B108" s="50"/>
      <c r="C108" s="105" t="s">
        <v>144</v>
      </c>
      <c r="D108" s="87" t="s">
        <v>66</v>
      </c>
      <c r="E108" s="84">
        <v>1</v>
      </c>
      <c r="F108" s="29"/>
      <c r="G108" s="29"/>
      <c r="H108" s="29"/>
      <c r="I108" s="29"/>
      <c r="J108" s="29"/>
      <c r="K108" s="29">
        <f t="shared" si="70"/>
        <v>0</v>
      </c>
      <c r="L108" s="29">
        <f t="shared" si="71"/>
        <v>0</v>
      </c>
      <c r="M108" s="29">
        <f t="shared" si="72"/>
        <v>0</v>
      </c>
      <c r="N108" s="29">
        <f t="shared" si="73"/>
        <v>0</v>
      </c>
      <c r="O108" s="29">
        <f t="shared" si="74"/>
        <v>0</v>
      </c>
      <c r="P108" s="76">
        <f t="shared" si="75"/>
        <v>0</v>
      </c>
    </row>
    <row r="109" spans="1:16">
      <c r="A109" s="22">
        <v>5</v>
      </c>
      <c r="B109" s="50"/>
      <c r="C109" s="103" t="s">
        <v>479</v>
      </c>
      <c r="D109" s="87" t="s">
        <v>25</v>
      </c>
      <c r="E109" s="84">
        <v>3.19</v>
      </c>
      <c r="F109" s="29"/>
      <c r="G109" s="29"/>
      <c r="H109" s="29"/>
      <c r="I109" s="29"/>
      <c r="J109" s="29"/>
      <c r="K109" s="29">
        <f t="shared" ref="K109" si="76">SUM(H109:J109)</f>
        <v>0</v>
      </c>
      <c r="L109" s="29">
        <f t="shared" si="71"/>
        <v>0</v>
      </c>
      <c r="M109" s="29">
        <f t="shared" si="72"/>
        <v>0</v>
      </c>
      <c r="N109" s="29">
        <f t="shared" si="73"/>
        <v>0</v>
      </c>
      <c r="O109" s="29">
        <f t="shared" si="74"/>
        <v>0</v>
      </c>
      <c r="P109" s="76">
        <f t="shared" si="75"/>
        <v>0</v>
      </c>
    </row>
    <row r="110" spans="1:16">
      <c r="A110" s="22">
        <v>6</v>
      </c>
      <c r="B110" s="50"/>
      <c r="C110" s="102" t="s">
        <v>227</v>
      </c>
      <c r="D110" s="87" t="s">
        <v>29</v>
      </c>
      <c r="E110" s="84">
        <f>E109*0.15*1.2</f>
        <v>0.56999999999999995</v>
      </c>
      <c r="F110" s="29"/>
      <c r="G110" s="29"/>
      <c r="H110" s="29"/>
      <c r="I110" s="29"/>
      <c r="J110" s="29"/>
      <c r="K110" s="29">
        <f t="shared" ref="K110:K113" si="77">SUM(H110:J110)</f>
        <v>0</v>
      </c>
      <c r="L110" s="29">
        <f t="shared" si="71"/>
        <v>0</v>
      </c>
      <c r="M110" s="29">
        <f t="shared" si="72"/>
        <v>0</v>
      </c>
      <c r="N110" s="29">
        <f t="shared" si="73"/>
        <v>0</v>
      </c>
      <c r="O110" s="29">
        <f t="shared" si="74"/>
        <v>0</v>
      </c>
      <c r="P110" s="76">
        <f t="shared" si="75"/>
        <v>0</v>
      </c>
    </row>
    <row r="111" spans="1:16">
      <c r="A111" s="22">
        <v>7</v>
      </c>
      <c r="B111" s="50"/>
      <c r="C111" s="102" t="s">
        <v>228</v>
      </c>
      <c r="D111" s="87" t="s">
        <v>122</v>
      </c>
      <c r="E111" s="84">
        <v>98.31</v>
      </c>
      <c r="F111" s="29"/>
      <c r="G111" s="29"/>
      <c r="H111" s="29"/>
      <c r="I111" s="29"/>
      <c r="J111" s="29"/>
      <c r="K111" s="29">
        <f t="shared" si="77"/>
        <v>0</v>
      </c>
      <c r="L111" s="29">
        <f t="shared" si="71"/>
        <v>0</v>
      </c>
      <c r="M111" s="29">
        <f t="shared" si="72"/>
        <v>0</v>
      </c>
      <c r="N111" s="29">
        <f t="shared" si="73"/>
        <v>0</v>
      </c>
      <c r="O111" s="29">
        <f t="shared" si="74"/>
        <v>0</v>
      </c>
      <c r="P111" s="76">
        <f t="shared" si="75"/>
        <v>0</v>
      </c>
    </row>
    <row r="112" spans="1:16">
      <c r="A112" s="22">
        <v>8</v>
      </c>
      <c r="B112" s="50"/>
      <c r="C112" s="102" t="s">
        <v>229</v>
      </c>
      <c r="D112" s="87" t="s">
        <v>24</v>
      </c>
      <c r="E112" s="83">
        <v>7.66</v>
      </c>
      <c r="F112" s="29"/>
      <c r="G112" s="29"/>
      <c r="H112" s="29"/>
      <c r="I112" s="29"/>
      <c r="J112" s="29"/>
      <c r="K112" s="29">
        <f t="shared" si="77"/>
        <v>0</v>
      </c>
      <c r="L112" s="29">
        <f t="shared" si="71"/>
        <v>0</v>
      </c>
      <c r="M112" s="29">
        <f t="shared" si="72"/>
        <v>0</v>
      </c>
      <c r="N112" s="29">
        <f t="shared" si="73"/>
        <v>0</v>
      </c>
      <c r="O112" s="29">
        <f t="shared" si="74"/>
        <v>0</v>
      </c>
      <c r="P112" s="76">
        <f t="shared" si="75"/>
        <v>0</v>
      </c>
    </row>
    <row r="113" spans="1:16">
      <c r="A113" s="22">
        <v>9</v>
      </c>
      <c r="B113" s="50"/>
      <c r="C113" s="113" t="s">
        <v>28</v>
      </c>
      <c r="D113" s="87" t="s">
        <v>195</v>
      </c>
      <c r="E113" s="83">
        <v>1</v>
      </c>
      <c r="F113" s="29"/>
      <c r="G113" s="29"/>
      <c r="H113" s="29"/>
      <c r="I113" s="29"/>
      <c r="J113" s="29"/>
      <c r="K113" s="29">
        <f t="shared" si="77"/>
        <v>0</v>
      </c>
      <c r="L113" s="29">
        <f t="shared" si="71"/>
        <v>0</v>
      </c>
      <c r="M113" s="29">
        <f t="shared" si="72"/>
        <v>0</v>
      </c>
      <c r="N113" s="29">
        <f t="shared" si="73"/>
        <v>0</v>
      </c>
      <c r="O113" s="29">
        <f t="shared" si="74"/>
        <v>0</v>
      </c>
      <c r="P113" s="76">
        <f t="shared" si="75"/>
        <v>0</v>
      </c>
    </row>
    <row r="114" spans="1:16">
      <c r="A114" s="22"/>
      <c r="B114" s="50"/>
      <c r="C114" s="104" t="s">
        <v>146</v>
      </c>
      <c r="D114" s="27"/>
      <c r="E114" s="84"/>
      <c r="F114" s="29"/>
      <c r="G114" s="29"/>
      <c r="H114" s="29"/>
      <c r="I114" s="29"/>
      <c r="J114" s="29"/>
      <c r="K114" s="29"/>
      <c r="L114" s="29"/>
      <c r="M114" s="29"/>
      <c r="N114" s="29"/>
      <c r="O114" s="29"/>
      <c r="P114" s="76"/>
    </row>
    <row r="115" spans="1:16" ht="38.25">
      <c r="A115" s="22">
        <v>1</v>
      </c>
      <c r="B115" s="50"/>
      <c r="C115" s="103" t="s">
        <v>147</v>
      </c>
      <c r="D115" s="27" t="s">
        <v>66</v>
      </c>
      <c r="E115" s="84">
        <v>2</v>
      </c>
      <c r="F115" s="29"/>
      <c r="G115" s="29"/>
      <c r="H115" s="29"/>
      <c r="I115" s="29"/>
      <c r="J115" s="29"/>
      <c r="K115" s="29">
        <f t="shared" si="70"/>
        <v>0</v>
      </c>
      <c r="L115" s="29">
        <f t="shared" si="71"/>
        <v>0</v>
      </c>
      <c r="M115" s="29">
        <f t="shared" si="72"/>
        <v>0</v>
      </c>
      <c r="N115" s="29">
        <f t="shared" si="73"/>
        <v>0</v>
      </c>
      <c r="O115" s="29">
        <f t="shared" si="74"/>
        <v>0</v>
      </c>
      <c r="P115" s="76">
        <f t="shared" si="75"/>
        <v>0</v>
      </c>
    </row>
    <row r="116" spans="1:16">
      <c r="A116" s="22">
        <v>2</v>
      </c>
      <c r="B116" s="50"/>
      <c r="C116" s="102" t="s">
        <v>442</v>
      </c>
      <c r="D116" s="27" t="s">
        <v>122</v>
      </c>
      <c r="E116" s="84">
        <f>373.92*1.1</f>
        <v>411.31</v>
      </c>
      <c r="F116" s="29"/>
      <c r="G116" s="29"/>
      <c r="H116" s="29"/>
      <c r="I116" s="29"/>
      <c r="J116" s="29"/>
      <c r="K116" s="29">
        <f t="shared" si="70"/>
        <v>0</v>
      </c>
      <c r="L116" s="29">
        <f t="shared" si="71"/>
        <v>0</v>
      </c>
      <c r="M116" s="29">
        <f t="shared" si="72"/>
        <v>0</v>
      </c>
      <c r="N116" s="29">
        <f t="shared" si="73"/>
        <v>0</v>
      </c>
      <c r="O116" s="29">
        <f t="shared" si="74"/>
        <v>0</v>
      </c>
      <c r="P116" s="76">
        <f t="shared" si="75"/>
        <v>0</v>
      </c>
    </row>
    <row r="117" spans="1:16">
      <c r="A117" s="22">
        <v>3</v>
      </c>
      <c r="B117" s="50"/>
      <c r="C117" s="102" t="s">
        <v>443</v>
      </c>
      <c r="D117" s="27" t="s">
        <v>122</v>
      </c>
      <c r="E117" s="84">
        <f>28.88*1.1</f>
        <v>31.77</v>
      </c>
      <c r="F117" s="29"/>
      <c r="G117" s="29"/>
      <c r="H117" s="29"/>
      <c r="I117" s="29"/>
      <c r="J117" s="29"/>
      <c r="K117" s="29">
        <f t="shared" si="70"/>
        <v>0</v>
      </c>
      <c r="L117" s="29">
        <f t="shared" si="71"/>
        <v>0</v>
      </c>
      <c r="M117" s="29">
        <f t="shared" si="72"/>
        <v>0</v>
      </c>
      <c r="N117" s="29">
        <f t="shared" si="73"/>
        <v>0</v>
      </c>
      <c r="O117" s="29">
        <f t="shared" si="74"/>
        <v>0</v>
      </c>
      <c r="P117" s="76">
        <f t="shared" si="75"/>
        <v>0</v>
      </c>
    </row>
    <row r="118" spans="1:16">
      <c r="A118" s="22">
        <v>4</v>
      </c>
      <c r="B118" s="50"/>
      <c r="C118" s="102" t="s">
        <v>444</v>
      </c>
      <c r="D118" s="27" t="s">
        <v>23</v>
      </c>
      <c r="E118" s="84">
        <v>16</v>
      </c>
      <c r="F118" s="29"/>
      <c r="G118" s="29"/>
      <c r="H118" s="29"/>
      <c r="I118" s="29"/>
      <c r="J118" s="29"/>
      <c r="K118" s="29">
        <f t="shared" si="70"/>
        <v>0</v>
      </c>
      <c r="L118" s="29">
        <f t="shared" si="71"/>
        <v>0</v>
      </c>
      <c r="M118" s="29">
        <f t="shared" si="72"/>
        <v>0</v>
      </c>
      <c r="N118" s="29">
        <f t="shared" si="73"/>
        <v>0</v>
      </c>
      <c r="O118" s="29">
        <f t="shared" si="74"/>
        <v>0</v>
      </c>
      <c r="P118" s="76">
        <f t="shared" si="75"/>
        <v>0</v>
      </c>
    </row>
    <row r="119" spans="1:16">
      <c r="A119" s="22">
        <v>5</v>
      </c>
      <c r="B119" s="50"/>
      <c r="C119" s="105" t="s">
        <v>28</v>
      </c>
      <c r="D119" s="87" t="s">
        <v>66</v>
      </c>
      <c r="E119" s="84">
        <v>1</v>
      </c>
      <c r="F119" s="29"/>
      <c r="G119" s="29"/>
      <c r="H119" s="29"/>
      <c r="I119" s="29"/>
      <c r="J119" s="29"/>
      <c r="K119" s="29">
        <f t="shared" si="70"/>
        <v>0</v>
      </c>
      <c r="L119" s="29">
        <f t="shared" si="71"/>
        <v>0</v>
      </c>
      <c r="M119" s="29">
        <f t="shared" si="72"/>
        <v>0</v>
      </c>
      <c r="N119" s="29">
        <f t="shared" si="73"/>
        <v>0</v>
      </c>
      <c r="O119" s="29">
        <f t="shared" si="74"/>
        <v>0</v>
      </c>
      <c r="P119" s="76">
        <f t="shared" si="75"/>
        <v>0</v>
      </c>
    </row>
    <row r="120" spans="1:16" ht="25.5">
      <c r="A120" s="22">
        <v>6</v>
      </c>
      <c r="B120" s="50"/>
      <c r="C120" s="103" t="s">
        <v>148</v>
      </c>
      <c r="D120" s="27" t="s">
        <v>66</v>
      </c>
      <c r="E120" s="84">
        <v>2</v>
      </c>
      <c r="F120" s="29"/>
      <c r="G120" s="29"/>
      <c r="H120" s="29"/>
      <c r="I120" s="29"/>
      <c r="J120" s="29"/>
      <c r="K120" s="29">
        <f t="shared" ref="K120:K124" si="78">SUM(H120:J120)</f>
        <v>0</v>
      </c>
      <c r="L120" s="29">
        <f t="shared" ref="L120:L124" si="79">ROUND(E120*F120,2)</f>
        <v>0</v>
      </c>
      <c r="M120" s="29">
        <f t="shared" ref="M120:M124" si="80">ROUND(E120*H120,2)</f>
        <v>0</v>
      </c>
      <c r="N120" s="29">
        <f t="shared" ref="N120:N124" si="81">ROUND(E120*I120,2)</f>
        <v>0</v>
      </c>
      <c r="O120" s="29">
        <f t="shared" ref="O120:O124" si="82">ROUND(E120*J120,2)</f>
        <v>0</v>
      </c>
      <c r="P120" s="76">
        <f t="shared" ref="P120:P124" si="83">SUM(M120:O120)</f>
        <v>0</v>
      </c>
    </row>
    <row r="121" spans="1:16">
      <c r="A121" s="22">
        <v>7</v>
      </c>
      <c r="B121" s="50"/>
      <c r="C121" s="102" t="s">
        <v>445</v>
      </c>
      <c r="D121" s="27" t="s">
        <v>122</v>
      </c>
      <c r="E121" s="84">
        <f>234.9*1.1</f>
        <v>258.39</v>
      </c>
      <c r="F121" s="29"/>
      <c r="G121" s="29"/>
      <c r="H121" s="29"/>
      <c r="I121" s="29"/>
      <c r="J121" s="29"/>
      <c r="K121" s="29">
        <f t="shared" si="78"/>
        <v>0</v>
      </c>
      <c r="L121" s="29">
        <f t="shared" si="79"/>
        <v>0</v>
      </c>
      <c r="M121" s="29">
        <f t="shared" si="80"/>
        <v>0</v>
      </c>
      <c r="N121" s="29">
        <f t="shared" si="81"/>
        <v>0</v>
      </c>
      <c r="O121" s="29">
        <f t="shared" si="82"/>
        <v>0</v>
      </c>
      <c r="P121" s="76">
        <f t="shared" si="83"/>
        <v>0</v>
      </c>
    </row>
    <row r="122" spans="1:16">
      <c r="A122" s="22">
        <v>8</v>
      </c>
      <c r="B122" s="50"/>
      <c r="C122" s="102" t="s">
        <v>446</v>
      </c>
      <c r="D122" s="27" t="s">
        <v>122</v>
      </c>
      <c r="E122" s="84">
        <f>18.43*1.1</f>
        <v>20.27</v>
      </c>
      <c r="F122" s="29"/>
      <c r="G122" s="29"/>
      <c r="H122" s="29"/>
      <c r="I122" s="29"/>
      <c r="J122" s="29"/>
      <c r="K122" s="29">
        <f t="shared" si="78"/>
        <v>0</v>
      </c>
      <c r="L122" s="29">
        <f t="shared" si="79"/>
        <v>0</v>
      </c>
      <c r="M122" s="29">
        <f t="shared" si="80"/>
        <v>0</v>
      </c>
      <c r="N122" s="29">
        <f t="shared" si="81"/>
        <v>0</v>
      </c>
      <c r="O122" s="29">
        <f t="shared" si="82"/>
        <v>0</v>
      </c>
      <c r="P122" s="76">
        <f t="shared" si="83"/>
        <v>0</v>
      </c>
    </row>
    <row r="123" spans="1:16">
      <c r="A123" s="22">
        <v>9</v>
      </c>
      <c r="B123" s="50"/>
      <c r="C123" s="102" t="s">
        <v>444</v>
      </c>
      <c r="D123" s="27" t="s">
        <v>23</v>
      </c>
      <c r="E123" s="84">
        <v>10</v>
      </c>
      <c r="F123" s="29"/>
      <c r="G123" s="29"/>
      <c r="H123" s="29"/>
      <c r="I123" s="29"/>
      <c r="J123" s="29"/>
      <c r="K123" s="29">
        <f t="shared" si="78"/>
        <v>0</v>
      </c>
      <c r="L123" s="29">
        <f t="shared" si="79"/>
        <v>0</v>
      </c>
      <c r="M123" s="29">
        <f t="shared" si="80"/>
        <v>0</v>
      </c>
      <c r="N123" s="29">
        <f t="shared" si="81"/>
        <v>0</v>
      </c>
      <c r="O123" s="29">
        <f t="shared" si="82"/>
        <v>0</v>
      </c>
      <c r="P123" s="76">
        <f t="shared" si="83"/>
        <v>0</v>
      </c>
    </row>
    <row r="124" spans="1:16">
      <c r="A124" s="22">
        <v>10</v>
      </c>
      <c r="B124" s="50"/>
      <c r="C124" s="105" t="s">
        <v>28</v>
      </c>
      <c r="D124" s="87" t="s">
        <v>66</v>
      </c>
      <c r="E124" s="84">
        <v>1</v>
      </c>
      <c r="F124" s="29"/>
      <c r="G124" s="29"/>
      <c r="H124" s="29"/>
      <c r="I124" s="29"/>
      <c r="J124" s="29"/>
      <c r="K124" s="29">
        <f t="shared" si="78"/>
        <v>0</v>
      </c>
      <c r="L124" s="29">
        <f t="shared" si="79"/>
        <v>0</v>
      </c>
      <c r="M124" s="29">
        <f t="shared" si="80"/>
        <v>0</v>
      </c>
      <c r="N124" s="29">
        <f t="shared" si="81"/>
        <v>0</v>
      </c>
      <c r="O124" s="29">
        <f t="shared" si="82"/>
        <v>0</v>
      </c>
      <c r="P124" s="76">
        <f t="shared" si="83"/>
        <v>0</v>
      </c>
    </row>
    <row r="125" spans="1:16" ht="25.5">
      <c r="A125" s="22">
        <v>11</v>
      </c>
      <c r="B125" s="50"/>
      <c r="C125" s="103" t="s">
        <v>149</v>
      </c>
      <c r="D125" s="27" t="s">
        <v>66</v>
      </c>
      <c r="E125" s="84">
        <v>1</v>
      </c>
      <c r="F125" s="29"/>
      <c r="G125" s="29"/>
      <c r="H125" s="29"/>
      <c r="I125" s="29"/>
      <c r="J125" s="29"/>
      <c r="K125" s="29">
        <f t="shared" si="70"/>
        <v>0</v>
      </c>
      <c r="L125" s="29">
        <f t="shared" si="71"/>
        <v>0</v>
      </c>
      <c r="M125" s="29">
        <f t="shared" si="72"/>
        <v>0</v>
      </c>
      <c r="N125" s="29">
        <f t="shared" si="73"/>
        <v>0</v>
      </c>
      <c r="O125" s="29">
        <f t="shared" si="74"/>
        <v>0</v>
      </c>
      <c r="P125" s="76">
        <f t="shared" si="75"/>
        <v>0</v>
      </c>
    </row>
    <row r="126" spans="1:16">
      <c r="A126" s="22">
        <v>12</v>
      </c>
      <c r="B126" s="50"/>
      <c r="C126" s="102" t="s">
        <v>399</v>
      </c>
      <c r="D126" s="27" t="s">
        <v>122</v>
      </c>
      <c r="E126" s="84">
        <f>589.36*1.1</f>
        <v>648.29999999999995</v>
      </c>
      <c r="F126" s="29"/>
      <c r="G126" s="29"/>
      <c r="H126" s="29"/>
      <c r="I126" s="29"/>
      <c r="J126" s="29"/>
      <c r="K126" s="29">
        <f t="shared" si="70"/>
        <v>0</v>
      </c>
      <c r="L126" s="29">
        <f t="shared" si="71"/>
        <v>0</v>
      </c>
      <c r="M126" s="29">
        <f t="shared" si="72"/>
        <v>0</v>
      </c>
      <c r="N126" s="29">
        <f t="shared" si="73"/>
        <v>0</v>
      </c>
      <c r="O126" s="29">
        <f t="shared" si="74"/>
        <v>0</v>
      </c>
      <c r="P126" s="76">
        <f t="shared" si="75"/>
        <v>0</v>
      </c>
    </row>
    <row r="127" spans="1:16">
      <c r="A127" s="22">
        <v>13</v>
      </c>
      <c r="B127" s="50"/>
      <c r="C127" s="102" t="s">
        <v>153</v>
      </c>
      <c r="D127" s="27" t="s">
        <v>122</v>
      </c>
      <c r="E127" s="84">
        <f>20.28*1.1</f>
        <v>22.31</v>
      </c>
      <c r="F127" s="29"/>
      <c r="G127" s="29"/>
      <c r="H127" s="29"/>
      <c r="I127" s="29"/>
      <c r="J127" s="29"/>
      <c r="K127" s="29">
        <f t="shared" si="70"/>
        <v>0</v>
      </c>
      <c r="L127" s="29">
        <f t="shared" si="71"/>
        <v>0</v>
      </c>
      <c r="M127" s="29">
        <f t="shared" si="72"/>
        <v>0</v>
      </c>
      <c r="N127" s="29">
        <f t="shared" si="73"/>
        <v>0</v>
      </c>
      <c r="O127" s="29">
        <f t="shared" si="74"/>
        <v>0</v>
      </c>
      <c r="P127" s="76">
        <f t="shared" si="75"/>
        <v>0</v>
      </c>
    </row>
    <row r="128" spans="1:16">
      <c r="A128" s="22">
        <v>14</v>
      </c>
      <c r="B128" s="50"/>
      <c r="C128" s="102" t="s">
        <v>150</v>
      </c>
      <c r="D128" s="27" t="s">
        <v>23</v>
      </c>
      <c r="E128" s="84">
        <v>13</v>
      </c>
      <c r="F128" s="29"/>
      <c r="G128" s="29"/>
      <c r="H128" s="29"/>
      <c r="I128" s="29"/>
      <c r="J128" s="29"/>
      <c r="K128" s="29">
        <f t="shared" si="70"/>
        <v>0</v>
      </c>
      <c r="L128" s="29">
        <f t="shared" si="71"/>
        <v>0</v>
      </c>
      <c r="M128" s="29">
        <f t="shared" si="72"/>
        <v>0</v>
      </c>
      <c r="N128" s="29">
        <f t="shared" si="73"/>
        <v>0</v>
      </c>
      <c r="O128" s="29">
        <f t="shared" si="74"/>
        <v>0</v>
      </c>
      <c r="P128" s="76">
        <f t="shared" si="75"/>
        <v>0</v>
      </c>
    </row>
    <row r="129" spans="1:16">
      <c r="A129" s="22">
        <v>15</v>
      </c>
      <c r="B129" s="50"/>
      <c r="C129" s="105" t="s">
        <v>28</v>
      </c>
      <c r="D129" s="87" t="s">
        <v>66</v>
      </c>
      <c r="E129" s="84">
        <v>1</v>
      </c>
      <c r="F129" s="29"/>
      <c r="G129" s="29"/>
      <c r="H129" s="29"/>
      <c r="I129" s="29"/>
      <c r="J129" s="29"/>
      <c r="K129" s="29">
        <f t="shared" si="70"/>
        <v>0</v>
      </c>
      <c r="L129" s="29">
        <f t="shared" si="71"/>
        <v>0</v>
      </c>
      <c r="M129" s="29">
        <f t="shared" si="72"/>
        <v>0</v>
      </c>
      <c r="N129" s="29">
        <f t="shared" si="73"/>
        <v>0</v>
      </c>
      <c r="O129" s="29">
        <f t="shared" si="74"/>
        <v>0</v>
      </c>
      <c r="P129" s="76">
        <f t="shared" si="75"/>
        <v>0</v>
      </c>
    </row>
    <row r="130" spans="1:16" ht="25.5">
      <c r="A130" s="22">
        <v>16</v>
      </c>
      <c r="B130" s="50"/>
      <c r="C130" s="103" t="s">
        <v>400</v>
      </c>
      <c r="D130" s="27" t="s">
        <v>66</v>
      </c>
      <c r="E130" s="84">
        <v>1</v>
      </c>
      <c r="F130" s="29"/>
      <c r="G130" s="29"/>
      <c r="H130" s="29"/>
      <c r="I130" s="29"/>
      <c r="J130" s="29"/>
      <c r="K130" s="29">
        <f t="shared" ref="K130:K134" si="84">SUM(H130:J130)</f>
        <v>0</v>
      </c>
      <c r="L130" s="29">
        <f t="shared" ref="L130:L134" si="85">ROUND(E130*F130,2)</f>
        <v>0</v>
      </c>
      <c r="M130" s="29">
        <f t="shared" ref="M130:M134" si="86">ROUND(E130*H130,2)</f>
        <v>0</v>
      </c>
      <c r="N130" s="29">
        <f t="shared" ref="N130:N134" si="87">ROUND(E130*I130,2)</f>
        <v>0</v>
      </c>
      <c r="O130" s="29">
        <f t="shared" ref="O130:O134" si="88">ROUND(E130*J130,2)</f>
        <v>0</v>
      </c>
      <c r="P130" s="76">
        <f t="shared" ref="P130:P134" si="89">SUM(M130:O130)</f>
        <v>0</v>
      </c>
    </row>
    <row r="131" spans="1:16">
      <c r="A131" s="22">
        <v>17</v>
      </c>
      <c r="B131" s="50"/>
      <c r="C131" s="102" t="s">
        <v>401</v>
      </c>
      <c r="D131" s="27" t="s">
        <v>122</v>
      </c>
      <c r="E131" s="84">
        <f>553.47*1.1</f>
        <v>608.82000000000005</v>
      </c>
      <c r="F131" s="29"/>
      <c r="G131" s="29"/>
      <c r="H131" s="29"/>
      <c r="I131" s="29"/>
      <c r="J131" s="29"/>
      <c r="K131" s="29">
        <f t="shared" si="84"/>
        <v>0</v>
      </c>
      <c r="L131" s="29">
        <f t="shared" si="85"/>
        <v>0</v>
      </c>
      <c r="M131" s="29">
        <f t="shared" si="86"/>
        <v>0</v>
      </c>
      <c r="N131" s="29">
        <f t="shared" si="87"/>
        <v>0</v>
      </c>
      <c r="O131" s="29">
        <f t="shared" si="88"/>
        <v>0</v>
      </c>
      <c r="P131" s="76">
        <f t="shared" si="89"/>
        <v>0</v>
      </c>
    </row>
    <row r="132" spans="1:16">
      <c r="A132" s="22">
        <v>18</v>
      </c>
      <c r="B132" s="50"/>
      <c r="C132" s="102" t="s">
        <v>153</v>
      </c>
      <c r="D132" s="27" t="s">
        <v>122</v>
      </c>
      <c r="E132" s="84">
        <f>20.28*1.1</f>
        <v>22.31</v>
      </c>
      <c r="F132" s="29"/>
      <c r="G132" s="29"/>
      <c r="H132" s="29"/>
      <c r="I132" s="29"/>
      <c r="J132" s="29"/>
      <c r="K132" s="29">
        <f t="shared" si="84"/>
        <v>0</v>
      </c>
      <c r="L132" s="29">
        <f t="shared" si="85"/>
        <v>0</v>
      </c>
      <c r="M132" s="29">
        <f t="shared" si="86"/>
        <v>0</v>
      </c>
      <c r="N132" s="29">
        <f t="shared" si="87"/>
        <v>0</v>
      </c>
      <c r="O132" s="29">
        <f t="shared" si="88"/>
        <v>0</v>
      </c>
      <c r="P132" s="76">
        <f t="shared" si="89"/>
        <v>0</v>
      </c>
    </row>
    <row r="133" spans="1:16">
      <c r="A133" s="22">
        <v>19</v>
      </c>
      <c r="B133" s="50"/>
      <c r="C133" s="102" t="s">
        <v>150</v>
      </c>
      <c r="D133" s="27" t="s">
        <v>23</v>
      </c>
      <c r="E133" s="84">
        <v>11</v>
      </c>
      <c r="F133" s="29"/>
      <c r="G133" s="29"/>
      <c r="H133" s="29"/>
      <c r="I133" s="29"/>
      <c r="J133" s="29"/>
      <c r="K133" s="29">
        <f t="shared" si="84"/>
        <v>0</v>
      </c>
      <c r="L133" s="29">
        <f t="shared" si="85"/>
        <v>0</v>
      </c>
      <c r="M133" s="29">
        <f t="shared" si="86"/>
        <v>0</v>
      </c>
      <c r="N133" s="29">
        <f t="shared" si="87"/>
        <v>0</v>
      </c>
      <c r="O133" s="29">
        <f t="shared" si="88"/>
        <v>0</v>
      </c>
      <c r="P133" s="76">
        <f t="shared" si="89"/>
        <v>0</v>
      </c>
    </row>
    <row r="134" spans="1:16">
      <c r="A134" s="22">
        <v>20</v>
      </c>
      <c r="B134" s="50"/>
      <c r="C134" s="105" t="s">
        <v>28</v>
      </c>
      <c r="D134" s="87" t="s">
        <v>66</v>
      </c>
      <c r="E134" s="84">
        <v>1</v>
      </c>
      <c r="F134" s="29"/>
      <c r="G134" s="29"/>
      <c r="H134" s="29"/>
      <c r="I134" s="29"/>
      <c r="J134" s="29"/>
      <c r="K134" s="29">
        <f t="shared" si="84"/>
        <v>0</v>
      </c>
      <c r="L134" s="29">
        <f t="shared" si="85"/>
        <v>0</v>
      </c>
      <c r="M134" s="29">
        <f t="shared" si="86"/>
        <v>0</v>
      </c>
      <c r="N134" s="29">
        <f t="shared" si="87"/>
        <v>0</v>
      </c>
      <c r="O134" s="29">
        <f t="shared" si="88"/>
        <v>0</v>
      </c>
      <c r="P134" s="76">
        <f t="shared" si="89"/>
        <v>0</v>
      </c>
    </row>
    <row r="135" spans="1:16" ht="25.5">
      <c r="A135" s="22">
        <v>21</v>
      </c>
      <c r="B135" s="50"/>
      <c r="C135" s="103" t="s">
        <v>402</v>
      </c>
      <c r="D135" s="27" t="s">
        <v>66</v>
      </c>
      <c r="E135" s="84">
        <v>1</v>
      </c>
      <c r="F135" s="29"/>
      <c r="G135" s="29"/>
      <c r="H135" s="29"/>
      <c r="I135" s="29"/>
      <c r="J135" s="29"/>
      <c r="K135" s="29">
        <f t="shared" ref="K135:K139" si="90">SUM(H135:J135)</f>
        <v>0</v>
      </c>
      <c r="L135" s="29">
        <f t="shared" ref="L135:L139" si="91">ROUND(E135*F135,2)</f>
        <v>0</v>
      </c>
      <c r="M135" s="29">
        <f t="shared" ref="M135:M139" si="92">ROUND(E135*H135,2)</f>
        <v>0</v>
      </c>
      <c r="N135" s="29">
        <f t="shared" ref="N135:N139" si="93">ROUND(E135*I135,2)</f>
        <v>0</v>
      </c>
      <c r="O135" s="29">
        <f t="shared" ref="O135:O139" si="94">ROUND(E135*J135,2)</f>
        <v>0</v>
      </c>
      <c r="P135" s="76">
        <f t="shared" ref="P135:P139" si="95">SUM(M135:O135)</f>
        <v>0</v>
      </c>
    </row>
    <row r="136" spans="1:16">
      <c r="A136" s="22">
        <v>22</v>
      </c>
      <c r="B136" s="50"/>
      <c r="C136" s="102" t="s">
        <v>403</v>
      </c>
      <c r="D136" s="27" t="s">
        <v>122</v>
      </c>
      <c r="E136" s="84">
        <f>209.1*1.1</f>
        <v>230.01</v>
      </c>
      <c r="F136" s="29"/>
      <c r="G136" s="29"/>
      <c r="H136" s="29"/>
      <c r="I136" s="29"/>
      <c r="J136" s="29"/>
      <c r="K136" s="29">
        <f t="shared" si="90"/>
        <v>0</v>
      </c>
      <c r="L136" s="29">
        <f t="shared" si="91"/>
        <v>0</v>
      </c>
      <c r="M136" s="29">
        <f t="shared" si="92"/>
        <v>0</v>
      </c>
      <c r="N136" s="29">
        <f t="shared" si="93"/>
        <v>0</v>
      </c>
      <c r="O136" s="29">
        <f t="shared" si="94"/>
        <v>0</v>
      </c>
      <c r="P136" s="76">
        <f t="shared" si="95"/>
        <v>0</v>
      </c>
    </row>
    <row r="137" spans="1:16">
      <c r="A137" s="22">
        <v>23</v>
      </c>
      <c r="B137" s="50"/>
      <c r="C137" s="102" t="s">
        <v>153</v>
      </c>
      <c r="D137" s="27" t="s">
        <v>122</v>
      </c>
      <c r="E137" s="84">
        <f>10.12*1.1</f>
        <v>11.13</v>
      </c>
      <c r="F137" s="29"/>
      <c r="G137" s="29"/>
      <c r="H137" s="29"/>
      <c r="I137" s="29"/>
      <c r="J137" s="29"/>
      <c r="K137" s="29">
        <f t="shared" si="90"/>
        <v>0</v>
      </c>
      <c r="L137" s="29">
        <f t="shared" si="91"/>
        <v>0</v>
      </c>
      <c r="M137" s="29">
        <f t="shared" si="92"/>
        <v>0</v>
      </c>
      <c r="N137" s="29">
        <f t="shared" si="93"/>
        <v>0</v>
      </c>
      <c r="O137" s="29">
        <f t="shared" si="94"/>
        <v>0</v>
      </c>
      <c r="P137" s="76">
        <f t="shared" si="95"/>
        <v>0</v>
      </c>
    </row>
    <row r="138" spans="1:16">
      <c r="A138" s="22">
        <v>24</v>
      </c>
      <c r="B138" s="50"/>
      <c r="C138" s="102" t="s">
        <v>404</v>
      </c>
      <c r="D138" s="27" t="s">
        <v>23</v>
      </c>
      <c r="E138" s="84">
        <v>9</v>
      </c>
      <c r="F138" s="29"/>
      <c r="G138" s="29"/>
      <c r="H138" s="29"/>
      <c r="I138" s="29"/>
      <c r="J138" s="29"/>
      <c r="K138" s="29">
        <f t="shared" si="90"/>
        <v>0</v>
      </c>
      <c r="L138" s="29">
        <f t="shared" si="91"/>
        <v>0</v>
      </c>
      <c r="M138" s="29">
        <f t="shared" si="92"/>
        <v>0</v>
      </c>
      <c r="N138" s="29">
        <f t="shared" si="93"/>
        <v>0</v>
      </c>
      <c r="O138" s="29">
        <f t="shared" si="94"/>
        <v>0</v>
      </c>
      <c r="P138" s="76">
        <f t="shared" si="95"/>
        <v>0</v>
      </c>
    </row>
    <row r="139" spans="1:16">
      <c r="A139" s="22">
        <v>25</v>
      </c>
      <c r="B139" s="50"/>
      <c r="C139" s="105" t="s">
        <v>28</v>
      </c>
      <c r="D139" s="87" t="s">
        <v>66</v>
      </c>
      <c r="E139" s="84">
        <v>1</v>
      </c>
      <c r="F139" s="29"/>
      <c r="G139" s="29"/>
      <c r="H139" s="29"/>
      <c r="I139" s="29"/>
      <c r="J139" s="29"/>
      <c r="K139" s="29">
        <f t="shared" si="90"/>
        <v>0</v>
      </c>
      <c r="L139" s="29">
        <f t="shared" si="91"/>
        <v>0</v>
      </c>
      <c r="M139" s="29">
        <f t="shared" si="92"/>
        <v>0</v>
      </c>
      <c r="N139" s="29">
        <f t="shared" si="93"/>
        <v>0</v>
      </c>
      <c r="O139" s="29">
        <f t="shared" si="94"/>
        <v>0</v>
      </c>
      <c r="P139" s="76">
        <f t="shared" si="95"/>
        <v>0</v>
      </c>
    </row>
    <row r="140" spans="1:16">
      <c r="A140" s="22">
        <v>26</v>
      </c>
      <c r="B140" s="50"/>
      <c r="C140" s="103" t="s">
        <v>151</v>
      </c>
      <c r="D140" s="27" t="s">
        <v>25</v>
      </c>
      <c r="E140" s="84">
        <v>31.73</v>
      </c>
      <c r="F140" s="29"/>
      <c r="G140" s="29"/>
      <c r="H140" s="29"/>
      <c r="I140" s="29"/>
      <c r="J140" s="29"/>
      <c r="K140" s="29">
        <f t="shared" si="70"/>
        <v>0</v>
      </c>
      <c r="L140" s="29">
        <f t="shared" si="71"/>
        <v>0</v>
      </c>
      <c r="M140" s="29">
        <f t="shared" si="72"/>
        <v>0</v>
      </c>
      <c r="N140" s="29">
        <f t="shared" si="73"/>
        <v>0</v>
      </c>
      <c r="O140" s="29">
        <f t="shared" si="74"/>
        <v>0</v>
      </c>
      <c r="P140" s="76">
        <f t="shared" si="75"/>
        <v>0</v>
      </c>
    </row>
    <row r="141" spans="1:16">
      <c r="A141" s="22">
        <v>27</v>
      </c>
      <c r="B141" s="50"/>
      <c r="C141" s="103" t="s">
        <v>152</v>
      </c>
      <c r="D141" s="27" t="s">
        <v>29</v>
      </c>
      <c r="E141" s="84">
        <v>1.6</v>
      </c>
      <c r="F141" s="29"/>
      <c r="G141" s="29"/>
      <c r="H141" s="29"/>
      <c r="I141" s="29"/>
      <c r="J141" s="29"/>
      <c r="K141" s="29">
        <f t="shared" si="70"/>
        <v>0</v>
      </c>
      <c r="L141" s="29">
        <f t="shared" si="71"/>
        <v>0</v>
      </c>
      <c r="M141" s="29">
        <f t="shared" si="72"/>
        <v>0</v>
      </c>
      <c r="N141" s="29">
        <f t="shared" si="73"/>
        <v>0</v>
      </c>
      <c r="O141" s="29">
        <f t="shared" si="74"/>
        <v>0</v>
      </c>
      <c r="P141" s="76">
        <f t="shared" si="75"/>
        <v>0</v>
      </c>
    </row>
    <row r="142" spans="1:16" ht="25.5">
      <c r="A142" s="22">
        <v>28</v>
      </c>
      <c r="B142" s="50"/>
      <c r="C142" s="102" t="s">
        <v>429</v>
      </c>
      <c r="D142" s="27" t="s">
        <v>29</v>
      </c>
      <c r="E142" s="84">
        <f>E141*1.1</f>
        <v>1.76</v>
      </c>
      <c r="F142" s="29"/>
      <c r="G142" s="29"/>
      <c r="H142" s="29"/>
      <c r="I142" s="29"/>
      <c r="J142" s="29"/>
      <c r="K142" s="29">
        <f t="shared" si="70"/>
        <v>0</v>
      </c>
      <c r="L142" s="29">
        <f t="shared" si="71"/>
        <v>0</v>
      </c>
      <c r="M142" s="29">
        <f t="shared" si="72"/>
        <v>0</v>
      </c>
      <c r="N142" s="29">
        <f t="shared" si="73"/>
        <v>0</v>
      </c>
      <c r="O142" s="29">
        <f t="shared" si="74"/>
        <v>0</v>
      </c>
      <c r="P142" s="76">
        <f t="shared" si="75"/>
        <v>0</v>
      </c>
    </row>
    <row r="143" spans="1:16">
      <c r="A143" s="22">
        <v>29</v>
      </c>
      <c r="B143" s="50"/>
      <c r="C143" s="102" t="s">
        <v>28</v>
      </c>
      <c r="D143" s="87" t="s">
        <v>66</v>
      </c>
      <c r="E143" s="84">
        <v>1</v>
      </c>
      <c r="F143" s="29"/>
      <c r="G143" s="29"/>
      <c r="H143" s="29"/>
      <c r="I143" s="29"/>
      <c r="J143" s="29"/>
      <c r="K143" s="29">
        <f t="shared" si="70"/>
        <v>0</v>
      </c>
      <c r="L143" s="29">
        <f t="shared" si="71"/>
        <v>0</v>
      </c>
      <c r="M143" s="29">
        <f t="shared" si="72"/>
        <v>0</v>
      </c>
      <c r="N143" s="29">
        <f t="shared" si="73"/>
        <v>0</v>
      </c>
      <c r="O143" s="29">
        <f t="shared" si="74"/>
        <v>0</v>
      </c>
      <c r="P143" s="76">
        <f t="shared" si="75"/>
        <v>0</v>
      </c>
    </row>
    <row r="144" spans="1:16" ht="15.75" thickBot="1">
      <c r="A144" s="51"/>
      <c r="B144" s="78"/>
      <c r="C144" s="52"/>
      <c r="D144" s="53"/>
      <c r="E144" s="54"/>
      <c r="F144" s="55"/>
      <c r="G144" s="55"/>
      <c r="H144" s="55"/>
      <c r="I144" s="55"/>
      <c r="J144" s="55"/>
      <c r="K144" s="55"/>
      <c r="L144" s="55"/>
      <c r="M144" s="55"/>
      <c r="N144" s="55"/>
      <c r="O144" s="55"/>
      <c r="P144" s="79"/>
    </row>
    <row r="145" spans="1:16" ht="15.75" thickBot="1">
      <c r="A145" s="86"/>
      <c r="B145" s="189" t="s">
        <v>87</v>
      </c>
      <c r="C145" s="190"/>
      <c r="D145" s="190"/>
      <c r="E145" s="190"/>
      <c r="F145" s="190"/>
      <c r="G145" s="190"/>
      <c r="H145" s="190"/>
      <c r="I145" s="190"/>
      <c r="J145" s="190"/>
      <c r="K145" s="191"/>
      <c r="L145" s="47">
        <f>SUM(L17:L143)</f>
        <v>0</v>
      </c>
      <c r="M145" s="48">
        <f>SUM(M17:M143)</f>
        <v>0</v>
      </c>
      <c r="N145" s="48">
        <f>SUM(N17:N143)</f>
        <v>0</v>
      </c>
      <c r="O145" s="48">
        <f>SUM(O17:O143)</f>
        <v>0</v>
      </c>
      <c r="P145" s="49">
        <f>SUM(P17:P143)</f>
        <v>0</v>
      </c>
    </row>
    <row r="146" spans="1:16">
      <c r="A146" s="3"/>
      <c r="B146" s="3"/>
      <c r="C146" s="3"/>
      <c r="D146" s="3"/>
      <c r="E146" s="3"/>
      <c r="F146" s="3"/>
      <c r="G146" s="3"/>
      <c r="H146" s="3"/>
      <c r="I146" s="3"/>
      <c r="J146" s="3"/>
      <c r="K146" s="3"/>
      <c r="L146" s="3"/>
      <c r="M146" s="3"/>
      <c r="N146" s="3"/>
      <c r="O146" s="3"/>
      <c r="P146" s="3"/>
    </row>
    <row r="147" spans="1:16">
      <c r="A147" s="1"/>
      <c r="B147" s="1"/>
      <c r="C147" s="2"/>
      <c r="D147" s="2"/>
      <c r="E147" s="2"/>
      <c r="F147" s="1"/>
      <c r="G147" s="1"/>
      <c r="H147" s="1"/>
      <c r="I147" s="1"/>
      <c r="J147" s="1"/>
      <c r="K147" s="1"/>
      <c r="L147" s="1"/>
      <c r="M147" s="1"/>
      <c r="N147" s="1"/>
      <c r="O147" s="1"/>
      <c r="P147" s="1"/>
    </row>
    <row r="148" spans="1:16" s="82" customFormat="1" ht="14.25">
      <c r="A148" s="80" t="s">
        <v>32</v>
      </c>
      <c r="B148" s="192" t="str">
        <f>Koptame!B21</f>
        <v>Olga Osadčuka</v>
      </c>
      <c r="C148" s="192"/>
      <c r="D148" s="81"/>
      <c r="E148" s="81"/>
    </row>
    <row r="149" spans="1:16" s="82" customFormat="1" ht="14.25">
      <c r="A149" s="80"/>
      <c r="B149" s="188" t="s">
        <v>26</v>
      </c>
      <c r="C149" s="188"/>
      <c r="D149" s="188"/>
      <c r="E149" s="188"/>
    </row>
    <row r="150" spans="1:16" s="82" customFormat="1" ht="14.25">
      <c r="A150" s="80" t="str">
        <f>Koptame!A23</f>
        <v>Tāme sastādīta 2021.gada 11. aprīlī</v>
      </c>
      <c r="B150" s="80"/>
      <c r="C150" s="80"/>
      <c r="D150" s="80"/>
      <c r="E150" s="80"/>
    </row>
    <row r="151" spans="1:16" s="82" customFormat="1" ht="14.25">
      <c r="A151" s="80"/>
      <c r="B151" s="80"/>
      <c r="C151" s="80"/>
      <c r="D151" s="80"/>
      <c r="E151" s="80"/>
    </row>
    <row r="152" spans="1:16" s="82" customFormat="1" ht="14.25">
      <c r="A152" s="80" t="s">
        <v>33</v>
      </c>
      <c r="B152" s="192" t="str">
        <f>Koptame!B25</f>
        <v>Olga Osadčuka</v>
      </c>
      <c r="C152" s="192"/>
      <c r="D152" s="81"/>
      <c r="E152" s="81"/>
    </row>
    <row r="153" spans="1:16" s="82" customFormat="1" ht="14.25">
      <c r="A153" s="80"/>
      <c r="B153" s="188" t="s">
        <v>26</v>
      </c>
      <c r="C153" s="188"/>
      <c r="D153" s="188"/>
      <c r="E153" s="188"/>
    </row>
    <row r="154" spans="1:16" s="82" customFormat="1" ht="14.25">
      <c r="A154" s="80" t="s">
        <v>34</v>
      </c>
      <c r="B154" s="80"/>
      <c r="C154" s="80" t="str">
        <f>Koptame!B27</f>
        <v>4-02257</v>
      </c>
      <c r="D154" s="80"/>
      <c r="E154" s="80"/>
    </row>
  </sheetData>
  <mergeCells count="29">
    <mergeCell ref="O1:P1"/>
    <mergeCell ref="D2:H2"/>
    <mergeCell ref="C3:N3"/>
    <mergeCell ref="C4:N4"/>
    <mergeCell ref="A6:B6"/>
    <mergeCell ref="C6:N6"/>
    <mergeCell ref="A7:B7"/>
    <mergeCell ref="C7:N7"/>
    <mergeCell ref="A8:B8"/>
    <mergeCell ref="C8:N8"/>
    <mergeCell ref="A9:B9"/>
    <mergeCell ref="C9:N9"/>
    <mergeCell ref="A14:A15"/>
    <mergeCell ref="B14:B15"/>
    <mergeCell ref="C14:C15"/>
    <mergeCell ref="D14:D15"/>
    <mergeCell ref="E14:E15"/>
    <mergeCell ref="A10:B10"/>
    <mergeCell ref="C10:N10"/>
    <mergeCell ref="A11:H11"/>
    <mergeCell ref="I11:J11"/>
    <mergeCell ref="N11:O11"/>
    <mergeCell ref="B153:E153"/>
    <mergeCell ref="F14:K14"/>
    <mergeCell ref="L14:P14"/>
    <mergeCell ref="B145:K145"/>
    <mergeCell ref="B148:C148"/>
    <mergeCell ref="B149:E149"/>
    <mergeCell ref="B152:C152"/>
  </mergeCells>
  <phoneticPr fontId="34" type="noConversion"/>
  <pageMargins left="0.75" right="0.75" top="1" bottom="1" header="0.5" footer="0.5"/>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78EE4-7016-418D-8DAA-CECC4AF5955D}">
  <sheetPr>
    <tabColor rgb="FFFFC000"/>
  </sheetPr>
  <dimension ref="A1:S114"/>
  <sheetViews>
    <sheetView topLeftCell="A2" workbookViewId="0">
      <selection activeCell="F18" sqref="F18"/>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91</v>
      </c>
      <c r="J2" s="1"/>
      <c r="K2" s="1"/>
      <c r="L2" s="1"/>
      <c r="M2" s="1"/>
      <c r="N2" s="1"/>
      <c r="O2" s="1"/>
      <c r="P2" s="1"/>
    </row>
    <row r="3" spans="1:16" ht="15" customHeight="1">
      <c r="A3" s="1"/>
      <c r="B3" s="1"/>
      <c r="C3" s="206" t="s">
        <v>413</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38">
        <f>P105</f>
        <v>0</v>
      </c>
      <c r="L11" s="137" t="s">
        <v>15</v>
      </c>
      <c r="M11" s="46"/>
      <c r="N11" s="200"/>
      <c r="O11" s="201"/>
      <c r="P11" s="137"/>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36" t="s">
        <v>19</v>
      </c>
      <c r="G15" s="136" t="s">
        <v>20</v>
      </c>
      <c r="H15" s="136" t="s">
        <v>36</v>
      </c>
      <c r="I15" s="136" t="s">
        <v>43</v>
      </c>
      <c r="J15" s="136" t="s">
        <v>42</v>
      </c>
      <c r="K15" s="136" t="s">
        <v>8</v>
      </c>
      <c r="L15" s="136" t="s">
        <v>44</v>
      </c>
      <c r="M15" s="136" t="s">
        <v>36</v>
      </c>
      <c r="N15" s="136" t="s">
        <v>43</v>
      </c>
      <c r="O15" s="136"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154</v>
      </c>
      <c r="D17" s="92"/>
      <c r="E17" s="93"/>
      <c r="F17" s="94"/>
      <c r="G17" s="94"/>
      <c r="H17" s="94"/>
      <c r="I17" s="94"/>
      <c r="J17" s="94"/>
      <c r="K17" s="94"/>
      <c r="L17" s="94"/>
      <c r="M17" s="94"/>
      <c r="N17" s="94"/>
      <c r="O17" s="94"/>
      <c r="P17" s="95"/>
    </row>
    <row r="18" spans="1:16" ht="51">
      <c r="A18" s="22">
        <v>1</v>
      </c>
      <c r="B18" s="50"/>
      <c r="C18" s="103" t="s">
        <v>504</v>
      </c>
      <c r="D18" s="87" t="s">
        <v>25</v>
      </c>
      <c r="E18" s="83">
        <v>87</v>
      </c>
      <c r="F18" s="29"/>
      <c r="G18" s="29"/>
      <c r="H18" s="29"/>
      <c r="I18" s="29"/>
      <c r="J18" s="29"/>
      <c r="K18" s="29">
        <f>SUM(H18:J18)</f>
        <v>0</v>
      </c>
      <c r="L18" s="29">
        <f>ROUND(E18*F18,2)</f>
        <v>0</v>
      </c>
      <c r="M18" s="29">
        <f>ROUND(E18*H18,2)</f>
        <v>0</v>
      </c>
      <c r="N18" s="29">
        <f>ROUND(E18*I18,2)</f>
        <v>0</v>
      </c>
      <c r="O18" s="29">
        <f>ROUND(E18*J18,2)</f>
        <v>0</v>
      </c>
      <c r="P18" s="76">
        <f>SUM(M18:O18)</f>
        <v>0</v>
      </c>
    </row>
    <row r="19" spans="1:16" ht="38.25">
      <c r="A19" s="22">
        <v>2</v>
      </c>
      <c r="B19" s="50"/>
      <c r="C19" s="102" t="s">
        <v>505</v>
      </c>
      <c r="D19" s="87" t="s">
        <v>25</v>
      </c>
      <c r="E19" s="83">
        <f>E18*1.1</f>
        <v>95.7</v>
      </c>
      <c r="F19" s="29"/>
      <c r="G19" s="29"/>
      <c r="H19" s="29"/>
      <c r="I19" s="29"/>
      <c r="J19" s="29"/>
      <c r="K19" s="29">
        <f t="shared" ref="K19:K45" si="0">SUM(H19:J19)</f>
        <v>0</v>
      </c>
      <c r="L19" s="29">
        <f t="shared" ref="L19:L45" si="1">ROUND(E19*F19,2)</f>
        <v>0</v>
      </c>
      <c r="M19" s="29">
        <f t="shared" ref="M19:M45" si="2">ROUND(E19*H19,2)</f>
        <v>0</v>
      </c>
      <c r="N19" s="29">
        <f t="shared" ref="N19:N45" si="3">ROUND(E19*I19,2)</f>
        <v>0</v>
      </c>
      <c r="O19" s="29">
        <f t="shared" ref="O19:O45" si="4">ROUND(E19*J19,2)</f>
        <v>0</v>
      </c>
      <c r="P19" s="76">
        <f t="shared" ref="P19:P45" si="5">SUM(M19:O19)</f>
        <v>0</v>
      </c>
    </row>
    <row r="20" spans="1:16">
      <c r="A20" s="22">
        <v>3</v>
      </c>
      <c r="B20" s="50"/>
      <c r="C20" s="102" t="s">
        <v>219</v>
      </c>
      <c r="D20" s="87" t="s">
        <v>24</v>
      </c>
      <c r="E20" s="83">
        <f>22.8*1.1</f>
        <v>25.08</v>
      </c>
      <c r="F20" s="29"/>
      <c r="G20" s="29"/>
      <c r="H20" s="29"/>
      <c r="I20" s="29"/>
      <c r="J20" s="29"/>
      <c r="K20" s="29">
        <f t="shared" si="0"/>
        <v>0</v>
      </c>
      <c r="L20" s="29">
        <f t="shared" si="1"/>
        <v>0</v>
      </c>
      <c r="M20" s="29">
        <f t="shared" si="2"/>
        <v>0</v>
      </c>
      <c r="N20" s="29">
        <f t="shared" si="3"/>
        <v>0</v>
      </c>
      <c r="O20" s="29">
        <f t="shared" si="4"/>
        <v>0</v>
      </c>
      <c r="P20" s="76">
        <f t="shared" si="5"/>
        <v>0</v>
      </c>
    </row>
    <row r="21" spans="1:16">
      <c r="A21" s="22">
        <v>4</v>
      </c>
      <c r="B21" s="50"/>
      <c r="C21" s="102" t="s">
        <v>220</v>
      </c>
      <c r="D21" s="87" t="s">
        <v>24</v>
      </c>
      <c r="E21" s="83">
        <f>22.8*1.05</f>
        <v>23.94</v>
      </c>
      <c r="F21" s="29"/>
      <c r="G21" s="29"/>
      <c r="H21" s="29"/>
      <c r="I21" s="29"/>
      <c r="J21" s="29"/>
      <c r="K21" s="29">
        <f t="shared" si="0"/>
        <v>0</v>
      </c>
      <c r="L21" s="29">
        <f t="shared" si="1"/>
        <v>0</v>
      </c>
      <c r="M21" s="29">
        <f t="shared" si="2"/>
        <v>0</v>
      </c>
      <c r="N21" s="29">
        <f t="shared" si="3"/>
        <v>0</v>
      </c>
      <c r="O21" s="29">
        <f t="shared" si="4"/>
        <v>0</v>
      </c>
      <c r="P21" s="76">
        <f t="shared" si="5"/>
        <v>0</v>
      </c>
    </row>
    <row r="22" spans="1:16" s="118" customFormat="1" ht="25.5">
      <c r="A22" s="22">
        <v>5</v>
      </c>
      <c r="B22" s="115"/>
      <c r="C22" s="113" t="s">
        <v>449</v>
      </c>
      <c r="D22" s="87" t="s">
        <v>24</v>
      </c>
      <c r="E22" s="83">
        <f>22.8*1.1</f>
        <v>25.08</v>
      </c>
      <c r="F22" s="29"/>
      <c r="G22" s="29"/>
      <c r="H22" s="29"/>
      <c r="I22" s="29"/>
      <c r="J22" s="29"/>
      <c r="K22" s="29">
        <f t="shared" si="0"/>
        <v>0</v>
      </c>
      <c r="L22" s="29">
        <f t="shared" si="1"/>
        <v>0</v>
      </c>
      <c r="M22" s="29">
        <f t="shared" si="2"/>
        <v>0</v>
      </c>
      <c r="N22" s="29">
        <f t="shared" si="3"/>
        <v>0</v>
      </c>
      <c r="O22" s="29">
        <f t="shared" si="4"/>
        <v>0</v>
      </c>
      <c r="P22" s="76">
        <f t="shared" si="5"/>
        <v>0</v>
      </c>
    </row>
    <row r="23" spans="1:16" s="118" customFormat="1">
      <c r="A23" s="22">
        <v>6</v>
      </c>
      <c r="B23" s="115"/>
      <c r="C23" s="113" t="s">
        <v>450</v>
      </c>
      <c r="D23" s="87" t="s">
        <v>24</v>
      </c>
      <c r="E23" s="83">
        <f>22.8*1.1</f>
        <v>25.08</v>
      </c>
      <c r="F23" s="29"/>
      <c r="G23" s="29"/>
      <c r="H23" s="29"/>
      <c r="I23" s="29"/>
      <c r="J23" s="29"/>
      <c r="K23" s="29">
        <f t="shared" si="0"/>
        <v>0</v>
      </c>
      <c r="L23" s="29">
        <f t="shared" si="1"/>
        <v>0</v>
      </c>
      <c r="M23" s="29">
        <f t="shared" si="2"/>
        <v>0</v>
      </c>
      <c r="N23" s="29">
        <f t="shared" si="3"/>
        <v>0</v>
      </c>
      <c r="O23" s="29">
        <f t="shared" si="4"/>
        <v>0</v>
      </c>
      <c r="P23" s="76">
        <f t="shared" si="5"/>
        <v>0</v>
      </c>
    </row>
    <row r="24" spans="1:16" s="118" customFormat="1" ht="38.25">
      <c r="A24" s="22">
        <v>7</v>
      </c>
      <c r="B24" s="115" t="s">
        <v>221</v>
      </c>
      <c r="C24" s="113" t="s">
        <v>223</v>
      </c>
      <c r="D24" s="87" t="s">
        <v>195</v>
      </c>
      <c r="E24" s="83">
        <v>1</v>
      </c>
      <c r="F24" s="29"/>
      <c r="G24" s="29"/>
      <c r="H24" s="29"/>
      <c r="I24" s="29"/>
      <c r="J24" s="29"/>
      <c r="K24" s="29">
        <f t="shared" si="0"/>
        <v>0</v>
      </c>
      <c r="L24" s="29">
        <f t="shared" si="1"/>
        <v>0</v>
      </c>
      <c r="M24" s="29">
        <f t="shared" si="2"/>
        <v>0</v>
      </c>
      <c r="N24" s="29">
        <f t="shared" si="3"/>
        <v>0</v>
      </c>
      <c r="O24" s="29">
        <f t="shared" si="4"/>
        <v>0</v>
      </c>
      <c r="P24" s="76">
        <f t="shared" si="5"/>
        <v>0</v>
      </c>
    </row>
    <row r="25" spans="1:16" s="118" customFormat="1" ht="25.5">
      <c r="A25" s="22">
        <v>8</v>
      </c>
      <c r="B25" s="115"/>
      <c r="C25" s="103" t="s">
        <v>225</v>
      </c>
      <c r="D25" s="87" t="s">
        <v>122</v>
      </c>
      <c r="E25" s="83">
        <v>122.12</v>
      </c>
      <c r="F25" s="29"/>
      <c r="G25" s="29"/>
      <c r="H25" s="29"/>
      <c r="I25" s="29"/>
      <c r="J25" s="29"/>
      <c r="K25" s="29">
        <f t="shared" si="0"/>
        <v>0</v>
      </c>
      <c r="L25" s="29">
        <f t="shared" si="1"/>
        <v>0</v>
      </c>
      <c r="M25" s="29">
        <f t="shared" si="2"/>
        <v>0</v>
      </c>
      <c r="N25" s="29">
        <f t="shared" si="3"/>
        <v>0</v>
      </c>
      <c r="O25" s="29">
        <f t="shared" si="4"/>
        <v>0</v>
      </c>
      <c r="P25" s="76">
        <f t="shared" si="5"/>
        <v>0</v>
      </c>
    </row>
    <row r="26" spans="1:16" s="118" customFormat="1" ht="25.5">
      <c r="A26" s="22">
        <v>9</v>
      </c>
      <c r="B26" s="115"/>
      <c r="C26" s="113" t="s">
        <v>448</v>
      </c>
      <c r="D26" s="87" t="s">
        <v>122</v>
      </c>
      <c r="E26" s="83">
        <f>E25*1.1</f>
        <v>134.33000000000001</v>
      </c>
      <c r="F26" s="29"/>
      <c r="G26" s="29"/>
      <c r="H26" s="29"/>
      <c r="I26" s="29"/>
      <c r="J26" s="29"/>
      <c r="K26" s="29">
        <f t="shared" si="0"/>
        <v>0</v>
      </c>
      <c r="L26" s="29">
        <f t="shared" si="1"/>
        <v>0</v>
      </c>
      <c r="M26" s="29">
        <f t="shared" si="2"/>
        <v>0</v>
      </c>
      <c r="N26" s="29">
        <f t="shared" si="3"/>
        <v>0</v>
      </c>
      <c r="O26" s="29">
        <f t="shared" si="4"/>
        <v>0</v>
      </c>
      <c r="P26" s="76">
        <f t="shared" si="5"/>
        <v>0</v>
      </c>
    </row>
    <row r="27" spans="1:16" s="118" customFormat="1" ht="25.5">
      <c r="A27" s="22">
        <v>10</v>
      </c>
      <c r="B27" s="115"/>
      <c r="C27" s="113" t="s">
        <v>447</v>
      </c>
      <c r="D27" s="87" t="s">
        <v>23</v>
      </c>
      <c r="E27" s="83">
        <v>20</v>
      </c>
      <c r="F27" s="29"/>
      <c r="G27" s="29"/>
      <c r="H27" s="29"/>
      <c r="I27" s="29"/>
      <c r="J27" s="29"/>
      <c r="K27" s="29">
        <f t="shared" si="0"/>
        <v>0</v>
      </c>
      <c r="L27" s="29">
        <f t="shared" si="1"/>
        <v>0</v>
      </c>
      <c r="M27" s="29">
        <f t="shared" si="2"/>
        <v>0</v>
      </c>
      <c r="N27" s="29">
        <f t="shared" si="3"/>
        <v>0</v>
      </c>
      <c r="O27" s="29">
        <f t="shared" si="4"/>
        <v>0</v>
      </c>
      <c r="P27" s="76">
        <f t="shared" si="5"/>
        <v>0</v>
      </c>
    </row>
    <row r="28" spans="1:16" s="118" customFormat="1" ht="25.5">
      <c r="A28" s="22">
        <v>11</v>
      </c>
      <c r="B28" s="115" t="s">
        <v>221</v>
      </c>
      <c r="C28" s="113" t="s">
        <v>222</v>
      </c>
      <c r="D28" s="87" t="s">
        <v>195</v>
      </c>
      <c r="E28" s="83">
        <v>1</v>
      </c>
      <c r="F28" s="29"/>
      <c r="G28" s="29"/>
      <c r="H28" s="29"/>
      <c r="I28" s="29"/>
      <c r="J28" s="29"/>
      <c r="K28" s="29">
        <f t="shared" si="0"/>
        <v>0</v>
      </c>
      <c r="L28" s="29">
        <f t="shared" si="1"/>
        <v>0</v>
      </c>
      <c r="M28" s="29">
        <f t="shared" si="2"/>
        <v>0</v>
      </c>
      <c r="N28" s="29">
        <f t="shared" si="3"/>
        <v>0</v>
      </c>
      <c r="O28" s="29">
        <f t="shared" si="4"/>
        <v>0</v>
      </c>
      <c r="P28" s="76">
        <f t="shared" si="5"/>
        <v>0</v>
      </c>
    </row>
    <row r="29" spans="1:16" ht="25.5">
      <c r="A29" s="22">
        <v>12</v>
      </c>
      <c r="B29" s="50"/>
      <c r="C29" s="103" t="s">
        <v>224</v>
      </c>
      <c r="D29" s="87" t="s">
        <v>25</v>
      </c>
      <c r="E29" s="83">
        <v>87</v>
      </c>
      <c r="F29" s="29"/>
      <c r="G29" s="29"/>
      <c r="H29" s="29"/>
      <c r="I29" s="29"/>
      <c r="J29" s="29"/>
      <c r="K29" s="29">
        <f t="shared" si="0"/>
        <v>0</v>
      </c>
      <c r="L29" s="29">
        <f t="shared" si="1"/>
        <v>0</v>
      </c>
      <c r="M29" s="29">
        <f t="shared" si="2"/>
        <v>0</v>
      </c>
      <c r="N29" s="29">
        <f t="shared" si="3"/>
        <v>0</v>
      </c>
      <c r="O29" s="29">
        <f t="shared" si="4"/>
        <v>0</v>
      </c>
      <c r="P29" s="76">
        <f t="shared" si="5"/>
        <v>0</v>
      </c>
    </row>
    <row r="30" spans="1:16" ht="25.5">
      <c r="A30" s="22">
        <v>13</v>
      </c>
      <c r="B30" s="50"/>
      <c r="C30" s="103" t="s">
        <v>157</v>
      </c>
      <c r="D30" s="87" t="s">
        <v>29</v>
      </c>
      <c r="E30" s="84">
        <v>13.54</v>
      </c>
      <c r="F30" s="29"/>
      <c r="G30" s="29"/>
      <c r="H30" s="29"/>
      <c r="I30" s="29"/>
      <c r="J30" s="29"/>
      <c r="K30" s="29">
        <f t="shared" si="0"/>
        <v>0</v>
      </c>
      <c r="L30" s="29">
        <f t="shared" si="1"/>
        <v>0</v>
      </c>
      <c r="M30" s="29">
        <f t="shared" si="2"/>
        <v>0</v>
      </c>
      <c r="N30" s="29">
        <f t="shared" si="3"/>
        <v>0</v>
      </c>
      <c r="O30" s="29">
        <f t="shared" si="4"/>
        <v>0</v>
      </c>
      <c r="P30" s="76">
        <f t="shared" si="5"/>
        <v>0</v>
      </c>
    </row>
    <row r="31" spans="1:16">
      <c r="A31" s="22">
        <v>14</v>
      </c>
      <c r="B31" s="50"/>
      <c r="C31" s="102" t="s">
        <v>227</v>
      </c>
      <c r="D31" s="87" t="s">
        <v>29</v>
      </c>
      <c r="E31" s="84">
        <f>E30*1.2</f>
        <v>16.25</v>
      </c>
      <c r="F31" s="29"/>
      <c r="G31" s="29"/>
      <c r="H31" s="29"/>
      <c r="I31" s="29"/>
      <c r="J31" s="29"/>
      <c r="K31" s="29">
        <f t="shared" si="0"/>
        <v>0</v>
      </c>
      <c r="L31" s="29">
        <f t="shared" si="1"/>
        <v>0</v>
      </c>
      <c r="M31" s="29">
        <f t="shared" si="2"/>
        <v>0</v>
      </c>
      <c r="N31" s="29">
        <f t="shared" si="3"/>
        <v>0</v>
      </c>
      <c r="O31" s="29">
        <f t="shared" si="4"/>
        <v>0</v>
      </c>
      <c r="P31" s="76">
        <f t="shared" si="5"/>
        <v>0</v>
      </c>
    </row>
    <row r="32" spans="1:16">
      <c r="A32" s="22">
        <v>15</v>
      </c>
      <c r="B32" s="50"/>
      <c r="C32" s="102" t="s">
        <v>228</v>
      </c>
      <c r="D32" s="87" t="s">
        <v>122</v>
      </c>
      <c r="E32" s="84">
        <v>1390.31</v>
      </c>
      <c r="F32" s="29"/>
      <c r="G32" s="29"/>
      <c r="H32" s="29"/>
      <c r="I32" s="29"/>
      <c r="J32" s="29"/>
      <c r="K32" s="29">
        <f t="shared" si="0"/>
        <v>0</v>
      </c>
      <c r="L32" s="29">
        <f t="shared" si="1"/>
        <v>0</v>
      </c>
      <c r="M32" s="29">
        <f t="shared" si="2"/>
        <v>0</v>
      </c>
      <c r="N32" s="29">
        <f t="shared" si="3"/>
        <v>0</v>
      </c>
      <c r="O32" s="29">
        <f t="shared" si="4"/>
        <v>0</v>
      </c>
      <c r="P32" s="76">
        <f t="shared" si="5"/>
        <v>0</v>
      </c>
    </row>
    <row r="33" spans="1:16">
      <c r="A33" s="22">
        <v>16</v>
      </c>
      <c r="B33" s="50"/>
      <c r="C33" s="102" t="s">
        <v>229</v>
      </c>
      <c r="D33" s="87" t="s">
        <v>24</v>
      </c>
      <c r="E33" s="83">
        <v>108.34</v>
      </c>
      <c r="F33" s="29"/>
      <c r="G33" s="29"/>
      <c r="H33" s="29"/>
      <c r="I33" s="29"/>
      <c r="J33" s="29"/>
      <c r="K33" s="29">
        <f t="shared" si="0"/>
        <v>0</v>
      </c>
      <c r="L33" s="29">
        <f t="shared" si="1"/>
        <v>0</v>
      </c>
      <c r="M33" s="29">
        <f t="shared" si="2"/>
        <v>0</v>
      </c>
      <c r="N33" s="29">
        <f t="shared" si="3"/>
        <v>0</v>
      </c>
      <c r="O33" s="29">
        <f t="shared" si="4"/>
        <v>0</v>
      </c>
      <c r="P33" s="76">
        <f t="shared" si="5"/>
        <v>0</v>
      </c>
    </row>
    <row r="34" spans="1:16">
      <c r="A34" s="22">
        <v>17</v>
      </c>
      <c r="B34" s="50"/>
      <c r="C34" s="113" t="s">
        <v>28</v>
      </c>
      <c r="D34" s="87" t="s">
        <v>195</v>
      </c>
      <c r="E34" s="83">
        <v>1</v>
      </c>
      <c r="F34" s="29"/>
      <c r="G34" s="29"/>
      <c r="H34" s="29"/>
      <c r="I34" s="29"/>
      <c r="J34" s="29"/>
      <c r="K34" s="29">
        <f t="shared" si="0"/>
        <v>0</v>
      </c>
      <c r="L34" s="29">
        <f t="shared" si="1"/>
        <v>0</v>
      </c>
      <c r="M34" s="29">
        <f t="shared" si="2"/>
        <v>0</v>
      </c>
      <c r="N34" s="29">
        <f t="shared" si="3"/>
        <v>0</v>
      </c>
      <c r="O34" s="29">
        <f t="shared" si="4"/>
        <v>0</v>
      </c>
      <c r="P34" s="76">
        <f t="shared" si="5"/>
        <v>0</v>
      </c>
    </row>
    <row r="35" spans="1:16">
      <c r="A35" s="22">
        <v>18</v>
      </c>
      <c r="B35" s="50"/>
      <c r="C35" s="103" t="s">
        <v>163</v>
      </c>
      <c r="D35" s="87" t="s">
        <v>24</v>
      </c>
      <c r="E35" s="84">
        <v>7.45</v>
      </c>
      <c r="F35" s="29"/>
      <c r="G35" s="29"/>
      <c r="H35" s="29"/>
      <c r="I35" s="29"/>
      <c r="J35" s="29"/>
      <c r="K35" s="29">
        <f t="shared" si="0"/>
        <v>0</v>
      </c>
      <c r="L35" s="29">
        <f t="shared" si="1"/>
        <v>0</v>
      </c>
      <c r="M35" s="29">
        <f t="shared" si="2"/>
        <v>0</v>
      </c>
      <c r="N35" s="29">
        <f t="shared" si="3"/>
        <v>0</v>
      </c>
      <c r="O35" s="29">
        <f t="shared" si="4"/>
        <v>0</v>
      </c>
      <c r="P35" s="76">
        <f t="shared" si="5"/>
        <v>0</v>
      </c>
    </row>
    <row r="36" spans="1:16" ht="38.25">
      <c r="A36" s="22">
        <v>19</v>
      </c>
      <c r="B36" s="50"/>
      <c r="C36" s="103" t="s">
        <v>155</v>
      </c>
      <c r="D36" s="87" t="s">
        <v>25</v>
      </c>
      <c r="E36" s="84">
        <v>58</v>
      </c>
      <c r="F36" s="29"/>
      <c r="G36" s="29"/>
      <c r="H36" s="29"/>
      <c r="I36" s="29"/>
      <c r="J36" s="29"/>
      <c r="K36" s="29">
        <f t="shared" si="0"/>
        <v>0</v>
      </c>
      <c r="L36" s="29">
        <f t="shared" si="1"/>
        <v>0</v>
      </c>
      <c r="M36" s="29">
        <f t="shared" si="2"/>
        <v>0</v>
      </c>
      <c r="N36" s="29">
        <f t="shared" si="3"/>
        <v>0</v>
      </c>
      <c r="O36" s="29">
        <f t="shared" si="4"/>
        <v>0</v>
      </c>
      <c r="P36" s="76">
        <f t="shared" si="5"/>
        <v>0</v>
      </c>
    </row>
    <row r="37" spans="1:16" ht="25.5">
      <c r="A37" s="22">
        <v>20</v>
      </c>
      <c r="B37" s="50"/>
      <c r="C37" s="102" t="s">
        <v>156</v>
      </c>
      <c r="D37" s="87" t="s">
        <v>25</v>
      </c>
      <c r="E37" s="84">
        <f>E36*1.15</f>
        <v>66.7</v>
      </c>
      <c r="F37" s="29"/>
      <c r="G37" s="29"/>
      <c r="H37" s="29"/>
      <c r="I37" s="29"/>
      <c r="J37" s="29"/>
      <c r="K37" s="29">
        <f t="shared" si="0"/>
        <v>0</v>
      </c>
      <c r="L37" s="29">
        <f t="shared" si="1"/>
        <v>0</v>
      </c>
      <c r="M37" s="29">
        <f t="shared" si="2"/>
        <v>0</v>
      </c>
      <c r="N37" s="29">
        <f t="shared" si="3"/>
        <v>0</v>
      </c>
      <c r="O37" s="29">
        <f t="shared" si="4"/>
        <v>0</v>
      </c>
      <c r="P37" s="76">
        <f t="shared" si="5"/>
        <v>0</v>
      </c>
    </row>
    <row r="38" spans="1:16">
      <c r="A38" s="22">
        <v>21</v>
      </c>
      <c r="B38" s="50"/>
      <c r="C38" s="102" t="s">
        <v>158</v>
      </c>
      <c r="D38" s="87" t="s">
        <v>122</v>
      </c>
      <c r="E38" s="84">
        <f>E36*5</f>
        <v>290</v>
      </c>
      <c r="F38" s="29"/>
      <c r="G38" s="29"/>
      <c r="H38" s="29"/>
      <c r="I38" s="29"/>
      <c r="J38" s="29"/>
      <c r="K38" s="29">
        <f t="shared" si="0"/>
        <v>0</v>
      </c>
      <c r="L38" s="29">
        <f t="shared" si="1"/>
        <v>0</v>
      </c>
      <c r="M38" s="29">
        <f t="shared" si="2"/>
        <v>0</v>
      </c>
      <c r="N38" s="29">
        <f t="shared" si="3"/>
        <v>0</v>
      </c>
      <c r="O38" s="29">
        <f t="shared" si="4"/>
        <v>0</v>
      </c>
      <c r="P38" s="76">
        <f t="shared" si="5"/>
        <v>0</v>
      </c>
    </row>
    <row r="39" spans="1:16">
      <c r="A39" s="22">
        <v>22</v>
      </c>
      <c r="B39" s="50"/>
      <c r="C39" s="102" t="s">
        <v>207</v>
      </c>
      <c r="D39" s="87" t="s">
        <v>195</v>
      </c>
      <c r="E39" s="83">
        <v>1</v>
      </c>
      <c r="F39" s="29"/>
      <c r="G39" s="29"/>
      <c r="H39" s="29"/>
      <c r="I39" s="29"/>
      <c r="J39" s="29"/>
      <c r="K39" s="29">
        <f t="shared" si="0"/>
        <v>0</v>
      </c>
      <c r="L39" s="29">
        <f t="shared" si="1"/>
        <v>0</v>
      </c>
      <c r="M39" s="29">
        <f t="shared" si="2"/>
        <v>0</v>
      </c>
      <c r="N39" s="29">
        <f t="shared" si="3"/>
        <v>0</v>
      </c>
      <c r="O39" s="29">
        <f t="shared" si="4"/>
        <v>0</v>
      </c>
      <c r="P39" s="76">
        <f t="shared" si="5"/>
        <v>0</v>
      </c>
    </row>
    <row r="40" spans="1:16">
      <c r="A40" s="22">
        <v>23</v>
      </c>
      <c r="B40" s="50"/>
      <c r="C40" s="103" t="s">
        <v>159</v>
      </c>
      <c r="D40" s="87" t="s">
        <v>25</v>
      </c>
      <c r="E40" s="84">
        <f>E36</f>
        <v>58</v>
      </c>
      <c r="F40" s="29"/>
      <c r="G40" s="29"/>
      <c r="H40" s="29"/>
      <c r="I40" s="29"/>
      <c r="J40" s="29"/>
      <c r="K40" s="29">
        <f t="shared" si="0"/>
        <v>0</v>
      </c>
      <c r="L40" s="29">
        <f t="shared" si="1"/>
        <v>0</v>
      </c>
      <c r="M40" s="29">
        <f t="shared" si="2"/>
        <v>0</v>
      </c>
      <c r="N40" s="29">
        <f t="shared" si="3"/>
        <v>0</v>
      </c>
      <c r="O40" s="29">
        <f t="shared" si="4"/>
        <v>0</v>
      </c>
      <c r="P40" s="76">
        <f t="shared" si="5"/>
        <v>0</v>
      </c>
    </row>
    <row r="41" spans="1:16" ht="25.5">
      <c r="A41" s="22">
        <v>24</v>
      </c>
      <c r="B41" s="50"/>
      <c r="C41" s="102" t="s">
        <v>162</v>
      </c>
      <c r="D41" s="87" t="s">
        <v>25</v>
      </c>
      <c r="E41" s="84">
        <f>E40*1.25</f>
        <v>72.5</v>
      </c>
      <c r="F41" s="29"/>
      <c r="G41" s="29"/>
      <c r="H41" s="29"/>
      <c r="I41" s="29"/>
      <c r="J41" s="29"/>
      <c r="K41" s="29">
        <f t="shared" si="0"/>
        <v>0</v>
      </c>
      <c r="L41" s="29">
        <f t="shared" si="1"/>
        <v>0</v>
      </c>
      <c r="M41" s="29">
        <f t="shared" si="2"/>
        <v>0</v>
      </c>
      <c r="N41" s="29">
        <f t="shared" si="3"/>
        <v>0</v>
      </c>
      <c r="O41" s="29">
        <f t="shared" si="4"/>
        <v>0</v>
      </c>
      <c r="P41" s="76">
        <f t="shared" si="5"/>
        <v>0</v>
      </c>
    </row>
    <row r="42" spans="1:16">
      <c r="A42" s="22">
        <v>25</v>
      </c>
      <c r="B42" s="50"/>
      <c r="C42" s="102" t="s">
        <v>158</v>
      </c>
      <c r="D42" s="87" t="s">
        <v>122</v>
      </c>
      <c r="E42" s="84">
        <f>E40*4</f>
        <v>232</v>
      </c>
      <c r="F42" s="29"/>
      <c r="G42" s="29"/>
      <c r="H42" s="29"/>
      <c r="I42" s="29"/>
      <c r="J42" s="29"/>
      <c r="K42" s="29">
        <f t="shared" si="0"/>
        <v>0</v>
      </c>
      <c r="L42" s="29">
        <f t="shared" si="1"/>
        <v>0</v>
      </c>
      <c r="M42" s="29">
        <f t="shared" si="2"/>
        <v>0</v>
      </c>
      <c r="N42" s="29">
        <f t="shared" si="3"/>
        <v>0</v>
      </c>
      <c r="O42" s="29">
        <f t="shared" si="4"/>
        <v>0</v>
      </c>
      <c r="P42" s="76">
        <f t="shared" si="5"/>
        <v>0</v>
      </c>
    </row>
    <row r="43" spans="1:16">
      <c r="A43" s="22">
        <v>26</v>
      </c>
      <c r="B43" s="50"/>
      <c r="C43" s="102" t="s">
        <v>239</v>
      </c>
      <c r="D43" s="87" t="s">
        <v>24</v>
      </c>
      <c r="E43" s="84">
        <f>E35*1.1</f>
        <v>8.1999999999999993</v>
      </c>
      <c r="F43" s="29"/>
      <c r="G43" s="29"/>
      <c r="H43" s="29"/>
      <c r="I43" s="29"/>
      <c r="J43" s="29"/>
      <c r="K43" s="29">
        <f t="shared" si="0"/>
        <v>0</v>
      </c>
      <c r="L43" s="29">
        <f t="shared" si="1"/>
        <v>0</v>
      </c>
      <c r="M43" s="29">
        <f t="shared" si="2"/>
        <v>0</v>
      </c>
      <c r="N43" s="29">
        <f t="shared" si="3"/>
        <v>0</v>
      </c>
      <c r="O43" s="29">
        <f t="shared" si="4"/>
        <v>0</v>
      </c>
      <c r="P43" s="76">
        <f t="shared" si="5"/>
        <v>0</v>
      </c>
    </row>
    <row r="44" spans="1:16">
      <c r="A44" s="22">
        <v>27</v>
      </c>
      <c r="B44" s="50"/>
      <c r="C44" s="102" t="s">
        <v>160</v>
      </c>
      <c r="D44" s="87" t="s">
        <v>195</v>
      </c>
      <c r="E44" s="83">
        <v>1</v>
      </c>
      <c r="F44" s="29"/>
      <c r="G44" s="29"/>
      <c r="H44" s="29"/>
      <c r="I44" s="29"/>
      <c r="J44" s="29"/>
      <c r="K44" s="29">
        <f t="shared" si="0"/>
        <v>0</v>
      </c>
      <c r="L44" s="29">
        <f t="shared" si="1"/>
        <v>0</v>
      </c>
      <c r="M44" s="29">
        <f t="shared" si="2"/>
        <v>0</v>
      </c>
      <c r="N44" s="29">
        <f t="shared" si="3"/>
        <v>0</v>
      </c>
      <c r="O44" s="29">
        <f t="shared" si="4"/>
        <v>0</v>
      </c>
      <c r="P44" s="76">
        <f t="shared" si="5"/>
        <v>0</v>
      </c>
    </row>
    <row r="45" spans="1:16" ht="25.5">
      <c r="A45" s="22">
        <v>28</v>
      </c>
      <c r="B45" s="50"/>
      <c r="C45" s="102" t="s">
        <v>161</v>
      </c>
      <c r="D45" s="87" t="s">
        <v>122</v>
      </c>
      <c r="E45" s="84">
        <f>E40*0.25</f>
        <v>14.5</v>
      </c>
      <c r="F45" s="29"/>
      <c r="G45" s="29"/>
      <c r="H45" s="29"/>
      <c r="I45" s="29"/>
      <c r="J45" s="29"/>
      <c r="K45" s="29">
        <f t="shared" si="0"/>
        <v>0</v>
      </c>
      <c r="L45" s="29">
        <f t="shared" si="1"/>
        <v>0</v>
      </c>
      <c r="M45" s="29">
        <f t="shared" si="2"/>
        <v>0</v>
      </c>
      <c r="N45" s="29">
        <f t="shared" si="3"/>
        <v>0</v>
      </c>
      <c r="O45" s="29">
        <f t="shared" si="4"/>
        <v>0</v>
      </c>
      <c r="P45" s="76">
        <f t="shared" si="5"/>
        <v>0</v>
      </c>
    </row>
    <row r="46" spans="1:16" s="82" customFormat="1" ht="14.25">
      <c r="A46" s="22">
        <v>29</v>
      </c>
      <c r="B46" s="50"/>
      <c r="C46" s="103" t="s">
        <v>230</v>
      </c>
      <c r="D46" s="87" t="s">
        <v>25</v>
      </c>
      <c r="E46" s="84">
        <f>E40</f>
        <v>58</v>
      </c>
      <c r="F46" s="29"/>
      <c r="G46" s="29"/>
      <c r="H46" s="29"/>
      <c r="I46" s="29"/>
      <c r="J46" s="29"/>
      <c r="K46" s="29">
        <f t="shared" ref="K46:K47" si="6">SUM(H46:J46)</f>
        <v>0</v>
      </c>
      <c r="L46" s="29">
        <f t="shared" ref="L46:L47" si="7">ROUND(E46*F46,2)</f>
        <v>0</v>
      </c>
      <c r="M46" s="29">
        <f t="shared" ref="M46:M47" si="8">ROUND(E46*H46,2)</f>
        <v>0</v>
      </c>
      <c r="N46" s="29">
        <f t="shared" ref="N46:N47" si="9">ROUND(E46*I46,2)</f>
        <v>0</v>
      </c>
      <c r="O46" s="29">
        <f t="shared" ref="O46:O47" si="10">ROUND(E46*J46,2)</f>
        <v>0</v>
      </c>
      <c r="P46" s="76">
        <f t="shared" ref="P46:P47" si="11">SUM(M46:O46)</f>
        <v>0</v>
      </c>
    </row>
    <row r="47" spans="1:16" s="82" customFormat="1" ht="25.5">
      <c r="A47" s="22">
        <v>30</v>
      </c>
      <c r="B47" s="50"/>
      <c r="C47" s="102" t="s">
        <v>231</v>
      </c>
      <c r="D47" s="87" t="s">
        <v>122</v>
      </c>
      <c r="E47" s="84">
        <f>E46*4</f>
        <v>232</v>
      </c>
      <c r="F47" s="29"/>
      <c r="G47" s="29"/>
      <c r="H47" s="29"/>
      <c r="I47" s="29"/>
      <c r="J47" s="29"/>
      <c r="K47" s="29">
        <f t="shared" si="6"/>
        <v>0</v>
      </c>
      <c r="L47" s="29">
        <f t="shared" si="7"/>
        <v>0</v>
      </c>
      <c r="M47" s="29">
        <f t="shared" si="8"/>
        <v>0</v>
      </c>
      <c r="N47" s="29">
        <f t="shared" si="9"/>
        <v>0</v>
      </c>
      <c r="O47" s="29">
        <f t="shared" si="10"/>
        <v>0</v>
      </c>
      <c r="P47" s="76">
        <f t="shared" si="11"/>
        <v>0</v>
      </c>
    </row>
    <row r="48" spans="1:16" s="82" customFormat="1" ht="14.25">
      <c r="A48" s="22">
        <v>31</v>
      </c>
      <c r="B48" s="50"/>
      <c r="C48" s="102" t="s">
        <v>232</v>
      </c>
      <c r="D48" s="87" t="s">
        <v>233</v>
      </c>
      <c r="E48" s="84">
        <v>1</v>
      </c>
      <c r="F48" s="29"/>
      <c r="G48" s="29"/>
      <c r="H48" s="29"/>
      <c r="I48" s="29"/>
      <c r="J48" s="29"/>
      <c r="K48" s="29">
        <f t="shared" ref="K48:K57" si="12">SUM(H48:J48)</f>
        <v>0</v>
      </c>
      <c r="L48" s="29">
        <f t="shared" ref="L48:L57" si="13">ROUND(E48*F48,2)</f>
        <v>0</v>
      </c>
      <c r="M48" s="29">
        <f t="shared" ref="M48:M57" si="14">ROUND(E48*H48,2)</f>
        <v>0</v>
      </c>
      <c r="N48" s="29">
        <f t="shared" ref="N48:N57" si="15">ROUND(E48*I48,2)</f>
        <v>0</v>
      </c>
      <c r="O48" s="29">
        <f t="shared" ref="O48:O57" si="16">ROUND(E48*J48,2)</f>
        <v>0</v>
      </c>
      <c r="P48" s="76">
        <f t="shared" ref="P48:P57" si="17">SUM(M48:O48)</f>
        <v>0</v>
      </c>
    </row>
    <row r="49" spans="1:16" s="82" customFormat="1" ht="14.25">
      <c r="A49" s="22">
        <v>32</v>
      </c>
      <c r="B49" s="50"/>
      <c r="C49" s="103" t="s">
        <v>234</v>
      </c>
      <c r="D49" s="87" t="s">
        <v>25</v>
      </c>
      <c r="E49" s="84">
        <f>E46</f>
        <v>58</v>
      </c>
      <c r="F49" s="29"/>
      <c r="G49" s="29"/>
      <c r="H49" s="29"/>
      <c r="I49" s="29"/>
      <c r="J49" s="29"/>
      <c r="K49" s="29">
        <f t="shared" si="12"/>
        <v>0</v>
      </c>
      <c r="L49" s="29">
        <f t="shared" si="13"/>
        <v>0</v>
      </c>
      <c r="M49" s="29">
        <f t="shared" si="14"/>
        <v>0</v>
      </c>
      <c r="N49" s="29">
        <f t="shared" si="15"/>
        <v>0</v>
      </c>
      <c r="O49" s="29">
        <f t="shared" si="16"/>
        <v>0</v>
      </c>
      <c r="P49" s="76">
        <f t="shared" si="17"/>
        <v>0</v>
      </c>
    </row>
    <row r="50" spans="1:16" s="82" customFormat="1" ht="38.25">
      <c r="A50" s="22">
        <v>33</v>
      </c>
      <c r="B50" s="50"/>
      <c r="C50" s="102" t="s">
        <v>506</v>
      </c>
      <c r="D50" s="87" t="s">
        <v>235</v>
      </c>
      <c r="E50" s="84">
        <f>E49*0.45*1.2</f>
        <v>31.32</v>
      </c>
      <c r="F50" s="29"/>
      <c r="G50" s="29"/>
      <c r="H50" s="29"/>
      <c r="I50" s="29"/>
      <c r="J50" s="29"/>
      <c r="K50" s="29">
        <f t="shared" si="12"/>
        <v>0</v>
      </c>
      <c r="L50" s="29">
        <f t="shared" si="13"/>
        <v>0</v>
      </c>
      <c r="M50" s="29">
        <f t="shared" si="14"/>
        <v>0</v>
      </c>
      <c r="N50" s="29">
        <f t="shared" si="15"/>
        <v>0</v>
      </c>
      <c r="O50" s="29">
        <f t="shared" si="16"/>
        <v>0</v>
      </c>
      <c r="P50" s="76">
        <f t="shared" si="17"/>
        <v>0</v>
      </c>
    </row>
    <row r="51" spans="1:16" s="82" customFormat="1" ht="14.25">
      <c r="A51" s="22">
        <v>34</v>
      </c>
      <c r="B51" s="50"/>
      <c r="C51" s="102" t="s">
        <v>232</v>
      </c>
      <c r="D51" s="87" t="s">
        <v>233</v>
      </c>
      <c r="E51" s="84">
        <v>1</v>
      </c>
      <c r="F51" s="29"/>
      <c r="G51" s="29"/>
      <c r="H51" s="29"/>
      <c r="I51" s="29"/>
      <c r="J51" s="29"/>
      <c r="K51" s="29">
        <f t="shared" si="12"/>
        <v>0</v>
      </c>
      <c r="L51" s="29">
        <f t="shared" si="13"/>
        <v>0</v>
      </c>
      <c r="M51" s="29">
        <f t="shared" si="14"/>
        <v>0</v>
      </c>
      <c r="N51" s="29">
        <f t="shared" si="15"/>
        <v>0</v>
      </c>
      <c r="O51" s="29">
        <f t="shared" si="16"/>
        <v>0</v>
      </c>
      <c r="P51" s="76">
        <f t="shared" si="17"/>
        <v>0</v>
      </c>
    </row>
    <row r="52" spans="1:16" s="82" customFormat="1" ht="14.25">
      <c r="A52" s="22"/>
      <c r="B52" s="50"/>
      <c r="C52" s="104" t="s">
        <v>391</v>
      </c>
      <c r="D52" s="87"/>
      <c r="E52" s="84"/>
      <c r="F52" s="29"/>
      <c r="G52" s="29"/>
      <c r="H52" s="29"/>
      <c r="I52" s="29"/>
      <c r="J52" s="29"/>
      <c r="K52" s="29">
        <f t="shared" si="12"/>
        <v>0</v>
      </c>
      <c r="L52" s="29">
        <f t="shared" si="13"/>
        <v>0</v>
      </c>
      <c r="M52" s="29">
        <f t="shared" si="14"/>
        <v>0</v>
      </c>
      <c r="N52" s="29">
        <f t="shared" si="15"/>
        <v>0</v>
      </c>
      <c r="O52" s="29">
        <f t="shared" si="16"/>
        <v>0</v>
      </c>
      <c r="P52" s="76">
        <f t="shared" si="17"/>
        <v>0</v>
      </c>
    </row>
    <row r="53" spans="1:16" ht="25.5">
      <c r="A53" s="22">
        <v>1</v>
      </c>
      <c r="B53" s="50"/>
      <c r="C53" s="103" t="s">
        <v>392</v>
      </c>
      <c r="D53" s="87" t="s">
        <v>25</v>
      </c>
      <c r="E53" s="84">
        <v>12</v>
      </c>
      <c r="F53" s="29"/>
      <c r="G53" s="29"/>
      <c r="H53" s="29"/>
      <c r="I53" s="29"/>
      <c r="J53" s="29"/>
      <c r="K53" s="29">
        <f t="shared" si="12"/>
        <v>0</v>
      </c>
      <c r="L53" s="29">
        <f t="shared" si="13"/>
        <v>0</v>
      </c>
      <c r="M53" s="29">
        <f t="shared" si="14"/>
        <v>0</v>
      </c>
      <c r="N53" s="29">
        <f t="shared" si="15"/>
        <v>0</v>
      </c>
      <c r="O53" s="29">
        <f t="shared" si="16"/>
        <v>0</v>
      </c>
      <c r="P53" s="76">
        <f t="shared" si="17"/>
        <v>0</v>
      </c>
    </row>
    <row r="54" spans="1:16" ht="25.5">
      <c r="A54" s="22">
        <v>2</v>
      </c>
      <c r="B54" s="50"/>
      <c r="C54" s="102" t="s">
        <v>162</v>
      </c>
      <c r="D54" s="87" t="s">
        <v>25</v>
      </c>
      <c r="E54" s="84">
        <f>E53*1.25</f>
        <v>15</v>
      </c>
      <c r="F54" s="29"/>
      <c r="G54" s="29"/>
      <c r="H54" s="29"/>
      <c r="I54" s="29"/>
      <c r="J54" s="29"/>
      <c r="K54" s="29">
        <f t="shared" si="12"/>
        <v>0</v>
      </c>
      <c r="L54" s="29">
        <f t="shared" si="13"/>
        <v>0</v>
      </c>
      <c r="M54" s="29">
        <f t="shared" si="14"/>
        <v>0</v>
      </c>
      <c r="N54" s="29">
        <f t="shared" si="15"/>
        <v>0</v>
      </c>
      <c r="O54" s="29">
        <f t="shared" si="16"/>
        <v>0</v>
      </c>
      <c r="P54" s="76">
        <f t="shared" si="17"/>
        <v>0</v>
      </c>
    </row>
    <row r="55" spans="1:16">
      <c r="A55" s="22">
        <v>3</v>
      </c>
      <c r="B55" s="50"/>
      <c r="C55" s="102" t="s">
        <v>158</v>
      </c>
      <c r="D55" s="87" t="s">
        <v>122</v>
      </c>
      <c r="E55" s="84">
        <f>E53*4</f>
        <v>48</v>
      </c>
      <c r="F55" s="29"/>
      <c r="G55" s="29"/>
      <c r="H55" s="29"/>
      <c r="I55" s="29"/>
      <c r="J55" s="29"/>
      <c r="K55" s="29">
        <f t="shared" si="12"/>
        <v>0</v>
      </c>
      <c r="L55" s="29">
        <f t="shared" si="13"/>
        <v>0</v>
      </c>
      <c r="M55" s="29">
        <f t="shared" si="14"/>
        <v>0</v>
      </c>
      <c r="N55" s="29">
        <f t="shared" si="15"/>
        <v>0</v>
      </c>
      <c r="O55" s="29">
        <f t="shared" si="16"/>
        <v>0</v>
      </c>
      <c r="P55" s="76">
        <f t="shared" si="17"/>
        <v>0</v>
      </c>
    </row>
    <row r="56" spans="1:16">
      <c r="A56" s="22">
        <v>4</v>
      </c>
      <c r="B56" s="50"/>
      <c r="C56" s="102" t="s">
        <v>160</v>
      </c>
      <c r="D56" s="87" t="s">
        <v>195</v>
      </c>
      <c r="E56" s="83">
        <v>1</v>
      </c>
      <c r="F56" s="29"/>
      <c r="G56" s="29"/>
      <c r="H56" s="29"/>
      <c r="I56" s="29"/>
      <c r="J56" s="29"/>
      <c r="K56" s="29">
        <f t="shared" si="12"/>
        <v>0</v>
      </c>
      <c r="L56" s="29">
        <f t="shared" si="13"/>
        <v>0</v>
      </c>
      <c r="M56" s="29">
        <f t="shared" si="14"/>
        <v>0</v>
      </c>
      <c r="N56" s="29">
        <f t="shared" si="15"/>
        <v>0</v>
      </c>
      <c r="O56" s="29">
        <f t="shared" si="16"/>
        <v>0</v>
      </c>
      <c r="P56" s="76">
        <f t="shared" si="17"/>
        <v>0</v>
      </c>
    </row>
    <row r="57" spans="1:16" ht="25.5">
      <c r="A57" s="22">
        <v>5</v>
      </c>
      <c r="B57" s="50"/>
      <c r="C57" s="102" t="s">
        <v>161</v>
      </c>
      <c r="D57" s="87" t="s">
        <v>122</v>
      </c>
      <c r="E57" s="84">
        <f>E53*0.25</f>
        <v>3</v>
      </c>
      <c r="F57" s="29"/>
      <c r="G57" s="29"/>
      <c r="H57" s="29"/>
      <c r="I57" s="29"/>
      <c r="J57" s="29"/>
      <c r="K57" s="29">
        <f t="shared" si="12"/>
        <v>0</v>
      </c>
      <c r="L57" s="29">
        <f t="shared" si="13"/>
        <v>0</v>
      </c>
      <c r="M57" s="29">
        <f t="shared" si="14"/>
        <v>0</v>
      </c>
      <c r="N57" s="29">
        <f t="shared" si="15"/>
        <v>0</v>
      </c>
      <c r="O57" s="29">
        <f t="shared" si="16"/>
        <v>0</v>
      </c>
      <c r="P57" s="76">
        <f t="shared" si="17"/>
        <v>0</v>
      </c>
    </row>
    <row r="58" spans="1:16" s="82" customFormat="1" ht="14.25">
      <c r="A58" s="22">
        <v>6</v>
      </c>
      <c r="B58" s="50"/>
      <c r="C58" s="103" t="s">
        <v>393</v>
      </c>
      <c r="D58" s="87" t="s">
        <v>25</v>
      </c>
      <c r="E58" s="84">
        <f>E53</f>
        <v>12</v>
      </c>
      <c r="F58" s="29"/>
      <c r="G58" s="29"/>
      <c r="H58" s="29"/>
      <c r="I58" s="29"/>
      <c r="J58" s="29"/>
      <c r="K58" s="29">
        <f t="shared" ref="K58:K63" si="18">SUM(H58:J58)</f>
        <v>0</v>
      </c>
      <c r="L58" s="29">
        <f t="shared" ref="L58:L63" si="19">ROUND(E58*F58,2)</f>
        <v>0</v>
      </c>
      <c r="M58" s="29">
        <f t="shared" ref="M58:M63" si="20">ROUND(E58*H58,2)</f>
        <v>0</v>
      </c>
      <c r="N58" s="29">
        <f t="shared" ref="N58:N63" si="21">ROUND(E58*I58,2)</f>
        <v>0</v>
      </c>
      <c r="O58" s="29">
        <f t="shared" ref="O58:O63" si="22">ROUND(E58*J58,2)</f>
        <v>0</v>
      </c>
      <c r="P58" s="76">
        <f t="shared" ref="P58:P63" si="23">SUM(M58:O58)</f>
        <v>0</v>
      </c>
    </row>
    <row r="59" spans="1:16" s="82" customFormat="1" ht="25.5">
      <c r="A59" s="22">
        <v>7</v>
      </c>
      <c r="B59" s="50"/>
      <c r="C59" s="102" t="s">
        <v>231</v>
      </c>
      <c r="D59" s="87" t="s">
        <v>122</v>
      </c>
      <c r="E59" s="84">
        <f>E58*4</f>
        <v>48</v>
      </c>
      <c r="F59" s="29"/>
      <c r="G59" s="29"/>
      <c r="H59" s="29"/>
      <c r="I59" s="29"/>
      <c r="J59" s="29"/>
      <c r="K59" s="29">
        <f t="shared" si="18"/>
        <v>0</v>
      </c>
      <c r="L59" s="29">
        <f t="shared" si="19"/>
        <v>0</v>
      </c>
      <c r="M59" s="29">
        <f t="shared" si="20"/>
        <v>0</v>
      </c>
      <c r="N59" s="29">
        <f t="shared" si="21"/>
        <v>0</v>
      </c>
      <c r="O59" s="29">
        <f t="shared" si="22"/>
        <v>0</v>
      </c>
      <c r="P59" s="76">
        <f t="shared" si="23"/>
        <v>0</v>
      </c>
    </row>
    <row r="60" spans="1:16" s="82" customFormat="1" ht="14.25">
      <c r="A60" s="22">
        <v>8</v>
      </c>
      <c r="B60" s="50"/>
      <c r="C60" s="102" t="s">
        <v>232</v>
      </c>
      <c r="D60" s="87" t="s">
        <v>233</v>
      </c>
      <c r="E60" s="84">
        <v>1</v>
      </c>
      <c r="F60" s="29"/>
      <c r="G60" s="29"/>
      <c r="H60" s="29"/>
      <c r="I60" s="29"/>
      <c r="J60" s="29"/>
      <c r="K60" s="29">
        <f t="shared" si="18"/>
        <v>0</v>
      </c>
      <c r="L60" s="29">
        <f t="shared" si="19"/>
        <v>0</v>
      </c>
      <c r="M60" s="29">
        <f t="shared" si="20"/>
        <v>0</v>
      </c>
      <c r="N60" s="29">
        <f t="shared" si="21"/>
        <v>0</v>
      </c>
      <c r="O60" s="29">
        <f t="shared" si="22"/>
        <v>0</v>
      </c>
      <c r="P60" s="76">
        <f t="shared" si="23"/>
        <v>0</v>
      </c>
    </row>
    <row r="61" spans="1:16" s="82" customFormat="1" ht="14.25">
      <c r="A61" s="22">
        <v>9</v>
      </c>
      <c r="B61" s="50"/>
      <c r="C61" s="103" t="s">
        <v>394</v>
      </c>
      <c r="D61" s="87" t="s">
        <v>25</v>
      </c>
      <c r="E61" s="84">
        <f>E58</f>
        <v>12</v>
      </c>
      <c r="F61" s="29"/>
      <c r="G61" s="29"/>
      <c r="H61" s="29"/>
      <c r="I61" s="29"/>
      <c r="J61" s="29"/>
      <c r="K61" s="29">
        <f t="shared" si="18"/>
        <v>0</v>
      </c>
      <c r="L61" s="29">
        <f t="shared" si="19"/>
        <v>0</v>
      </c>
      <c r="M61" s="29">
        <f t="shared" si="20"/>
        <v>0</v>
      </c>
      <c r="N61" s="29">
        <f t="shared" si="21"/>
        <v>0</v>
      </c>
      <c r="O61" s="29">
        <f t="shared" si="22"/>
        <v>0</v>
      </c>
      <c r="P61" s="76">
        <f t="shared" si="23"/>
        <v>0</v>
      </c>
    </row>
    <row r="62" spans="1:16" s="82" customFormat="1" ht="38.25">
      <c r="A62" s="22">
        <v>10</v>
      </c>
      <c r="B62" s="50"/>
      <c r="C62" s="102" t="s">
        <v>506</v>
      </c>
      <c r="D62" s="87" t="s">
        <v>235</v>
      </c>
      <c r="E62" s="84">
        <f>E61*0.45*1.2</f>
        <v>6.48</v>
      </c>
      <c r="F62" s="29"/>
      <c r="G62" s="29"/>
      <c r="H62" s="29"/>
      <c r="I62" s="29"/>
      <c r="J62" s="29"/>
      <c r="K62" s="29">
        <f t="shared" si="18"/>
        <v>0</v>
      </c>
      <c r="L62" s="29">
        <f t="shared" si="19"/>
        <v>0</v>
      </c>
      <c r="M62" s="29">
        <f t="shared" si="20"/>
        <v>0</v>
      </c>
      <c r="N62" s="29">
        <f t="shared" si="21"/>
        <v>0</v>
      </c>
      <c r="O62" s="29">
        <f t="shared" si="22"/>
        <v>0</v>
      </c>
      <c r="P62" s="76">
        <f t="shared" si="23"/>
        <v>0</v>
      </c>
    </row>
    <row r="63" spans="1:16" s="82" customFormat="1" ht="14.25">
      <c r="A63" s="22">
        <v>11</v>
      </c>
      <c r="B63" s="50"/>
      <c r="C63" s="102" t="s">
        <v>232</v>
      </c>
      <c r="D63" s="87" t="s">
        <v>233</v>
      </c>
      <c r="E63" s="84">
        <v>1</v>
      </c>
      <c r="F63" s="29"/>
      <c r="G63" s="29"/>
      <c r="H63" s="29"/>
      <c r="I63" s="29"/>
      <c r="J63" s="29"/>
      <c r="K63" s="29">
        <f t="shared" si="18"/>
        <v>0</v>
      </c>
      <c r="L63" s="29">
        <f t="shared" si="19"/>
        <v>0</v>
      </c>
      <c r="M63" s="29">
        <f t="shared" si="20"/>
        <v>0</v>
      </c>
      <c r="N63" s="29">
        <f t="shared" si="21"/>
        <v>0</v>
      </c>
      <c r="O63" s="29">
        <f t="shared" si="22"/>
        <v>0</v>
      </c>
      <c r="P63" s="76">
        <f t="shared" si="23"/>
        <v>0</v>
      </c>
    </row>
    <row r="64" spans="1:16">
      <c r="A64" s="22"/>
      <c r="B64" s="50"/>
      <c r="C64" s="104" t="s">
        <v>236</v>
      </c>
      <c r="D64" s="87"/>
      <c r="E64" s="84"/>
      <c r="F64" s="29"/>
      <c r="G64" s="29"/>
      <c r="H64" s="29"/>
      <c r="I64" s="29"/>
      <c r="J64" s="29"/>
      <c r="K64" s="29"/>
      <c r="L64" s="29"/>
      <c r="M64" s="29"/>
      <c r="N64" s="29"/>
      <c r="O64" s="29"/>
      <c r="P64" s="76"/>
    </row>
    <row r="65" spans="1:16" ht="25.5">
      <c r="A65" s="22">
        <v>1</v>
      </c>
      <c r="B65" s="50"/>
      <c r="C65" s="103" t="s">
        <v>237</v>
      </c>
      <c r="D65" s="87" t="s">
        <v>29</v>
      </c>
      <c r="E65" s="83">
        <v>3.43</v>
      </c>
      <c r="F65" s="29"/>
      <c r="G65" s="29"/>
      <c r="H65" s="29"/>
      <c r="I65" s="29"/>
      <c r="J65" s="29"/>
      <c r="K65" s="29">
        <f t="shared" ref="K65:K85" si="24">SUM(H65:J65)</f>
        <v>0</v>
      </c>
      <c r="L65" s="29">
        <f t="shared" ref="L65:L85" si="25">ROUND(E65*F65,2)</f>
        <v>0</v>
      </c>
      <c r="M65" s="29">
        <f t="shared" ref="M65:M85" si="26">ROUND(E65*H65,2)</f>
        <v>0</v>
      </c>
      <c r="N65" s="29">
        <f t="shared" ref="N65:N85" si="27">ROUND(E65*I65,2)</f>
        <v>0</v>
      </c>
      <c r="O65" s="29">
        <f t="shared" ref="O65:O85" si="28">ROUND(E65*J65,2)</f>
        <v>0</v>
      </c>
      <c r="P65" s="76">
        <f t="shared" ref="P65:P85" si="29">SUM(M65:O65)</f>
        <v>0</v>
      </c>
    </row>
    <row r="66" spans="1:16">
      <c r="A66" s="22">
        <v>2</v>
      </c>
      <c r="B66" s="50"/>
      <c r="C66" s="102" t="s">
        <v>227</v>
      </c>
      <c r="D66" s="87" t="s">
        <v>29</v>
      </c>
      <c r="E66" s="84">
        <f>E65*1.2</f>
        <v>4.12</v>
      </c>
      <c r="F66" s="29"/>
      <c r="G66" s="29"/>
      <c r="H66" s="29"/>
      <c r="I66" s="29"/>
      <c r="J66" s="29"/>
      <c r="K66" s="29">
        <f t="shared" si="24"/>
        <v>0</v>
      </c>
      <c r="L66" s="29">
        <f t="shared" si="25"/>
        <v>0</v>
      </c>
      <c r="M66" s="29">
        <f t="shared" si="26"/>
        <v>0</v>
      </c>
      <c r="N66" s="29">
        <f t="shared" si="27"/>
        <v>0</v>
      </c>
      <c r="O66" s="29">
        <f t="shared" si="28"/>
        <v>0</v>
      </c>
      <c r="P66" s="76">
        <f t="shared" si="29"/>
        <v>0</v>
      </c>
    </row>
    <row r="67" spans="1:16">
      <c r="A67" s="22">
        <v>3</v>
      </c>
      <c r="B67" s="50"/>
      <c r="C67" s="102" t="s">
        <v>228</v>
      </c>
      <c r="D67" s="87" t="s">
        <v>122</v>
      </c>
      <c r="E67" s="84">
        <v>219.91</v>
      </c>
      <c r="F67" s="29"/>
      <c r="G67" s="29"/>
      <c r="H67" s="29"/>
      <c r="I67" s="29"/>
      <c r="J67" s="29"/>
      <c r="K67" s="29">
        <f t="shared" si="24"/>
        <v>0</v>
      </c>
      <c r="L67" s="29">
        <f t="shared" si="25"/>
        <v>0</v>
      </c>
      <c r="M67" s="29">
        <f t="shared" si="26"/>
        <v>0</v>
      </c>
      <c r="N67" s="29">
        <f t="shared" si="27"/>
        <v>0</v>
      </c>
      <c r="O67" s="29">
        <f t="shared" si="28"/>
        <v>0</v>
      </c>
      <c r="P67" s="76">
        <f t="shared" si="29"/>
        <v>0</v>
      </c>
    </row>
    <row r="68" spans="1:16">
      <c r="A68" s="22">
        <v>4</v>
      </c>
      <c r="B68" s="50"/>
      <c r="C68" s="102" t="s">
        <v>229</v>
      </c>
      <c r="D68" s="87" t="s">
        <v>24</v>
      </c>
      <c r="E68" s="83">
        <v>17.14</v>
      </c>
      <c r="F68" s="29"/>
      <c r="G68" s="29"/>
      <c r="H68" s="29"/>
      <c r="I68" s="29"/>
      <c r="J68" s="29"/>
      <c r="K68" s="29">
        <f t="shared" si="24"/>
        <v>0</v>
      </c>
      <c r="L68" s="29">
        <f t="shared" si="25"/>
        <v>0</v>
      </c>
      <c r="M68" s="29">
        <f t="shared" si="26"/>
        <v>0</v>
      </c>
      <c r="N68" s="29">
        <f t="shared" si="27"/>
        <v>0</v>
      </c>
      <c r="O68" s="29">
        <f t="shared" si="28"/>
        <v>0</v>
      </c>
      <c r="P68" s="76">
        <f t="shared" si="29"/>
        <v>0</v>
      </c>
    </row>
    <row r="69" spans="1:16">
      <c r="A69" s="22">
        <v>5</v>
      </c>
      <c r="B69" s="50"/>
      <c r="C69" s="113" t="s">
        <v>28</v>
      </c>
      <c r="D69" s="87" t="s">
        <v>195</v>
      </c>
      <c r="E69" s="83">
        <v>1</v>
      </c>
      <c r="F69" s="29"/>
      <c r="G69" s="29"/>
      <c r="H69" s="29"/>
      <c r="I69" s="29"/>
      <c r="J69" s="29"/>
      <c r="K69" s="29">
        <f t="shared" si="24"/>
        <v>0</v>
      </c>
      <c r="L69" s="29">
        <f t="shared" si="25"/>
        <v>0</v>
      </c>
      <c r="M69" s="29">
        <f t="shared" si="26"/>
        <v>0</v>
      </c>
      <c r="N69" s="29">
        <f t="shared" si="27"/>
        <v>0</v>
      </c>
      <c r="O69" s="29">
        <f t="shared" si="28"/>
        <v>0</v>
      </c>
      <c r="P69" s="76">
        <f t="shared" si="29"/>
        <v>0</v>
      </c>
    </row>
    <row r="70" spans="1:16" ht="25.5">
      <c r="A70" s="22">
        <v>6</v>
      </c>
      <c r="B70" s="50"/>
      <c r="C70" s="103" t="s">
        <v>238</v>
      </c>
      <c r="D70" s="87" t="s">
        <v>29</v>
      </c>
      <c r="E70" s="83">
        <v>38.18</v>
      </c>
      <c r="F70" s="29"/>
      <c r="G70" s="29"/>
      <c r="H70" s="29"/>
      <c r="I70" s="29"/>
      <c r="J70" s="29"/>
      <c r="K70" s="29">
        <f t="shared" si="24"/>
        <v>0</v>
      </c>
      <c r="L70" s="29">
        <f t="shared" si="25"/>
        <v>0</v>
      </c>
      <c r="M70" s="29">
        <f t="shared" si="26"/>
        <v>0</v>
      </c>
      <c r="N70" s="29">
        <f t="shared" si="27"/>
        <v>0</v>
      </c>
      <c r="O70" s="29">
        <f t="shared" si="28"/>
        <v>0</v>
      </c>
      <c r="P70" s="76">
        <f t="shared" si="29"/>
        <v>0</v>
      </c>
    </row>
    <row r="71" spans="1:16">
      <c r="A71" s="22">
        <v>7</v>
      </c>
      <c r="B71" s="50"/>
      <c r="C71" s="102" t="s">
        <v>227</v>
      </c>
      <c r="D71" s="87" t="s">
        <v>29</v>
      </c>
      <c r="E71" s="84">
        <f>E70*1.2</f>
        <v>45.82</v>
      </c>
      <c r="F71" s="29"/>
      <c r="G71" s="29"/>
      <c r="H71" s="29"/>
      <c r="I71" s="29"/>
      <c r="J71" s="29"/>
      <c r="K71" s="29">
        <f t="shared" si="24"/>
        <v>0</v>
      </c>
      <c r="L71" s="29">
        <f t="shared" si="25"/>
        <v>0</v>
      </c>
      <c r="M71" s="29">
        <f t="shared" si="26"/>
        <v>0</v>
      </c>
      <c r="N71" s="29">
        <f t="shared" si="27"/>
        <v>0</v>
      </c>
      <c r="O71" s="29">
        <f t="shared" si="28"/>
        <v>0</v>
      </c>
      <c r="P71" s="76">
        <f t="shared" si="29"/>
        <v>0</v>
      </c>
    </row>
    <row r="72" spans="1:16">
      <c r="A72" s="22">
        <v>8</v>
      </c>
      <c r="B72" s="50"/>
      <c r="C72" s="102" t="s">
        <v>228</v>
      </c>
      <c r="D72" s="87" t="s">
        <v>122</v>
      </c>
      <c r="E72" s="84">
        <v>2351.7800000000002</v>
      </c>
      <c r="F72" s="29"/>
      <c r="G72" s="29"/>
      <c r="H72" s="29"/>
      <c r="I72" s="29"/>
      <c r="J72" s="29"/>
      <c r="K72" s="29">
        <f t="shared" si="24"/>
        <v>0</v>
      </c>
      <c r="L72" s="29">
        <f t="shared" si="25"/>
        <v>0</v>
      </c>
      <c r="M72" s="29">
        <f t="shared" si="26"/>
        <v>0</v>
      </c>
      <c r="N72" s="29">
        <f t="shared" si="27"/>
        <v>0</v>
      </c>
      <c r="O72" s="29">
        <f t="shared" si="28"/>
        <v>0</v>
      </c>
      <c r="P72" s="76">
        <f t="shared" si="29"/>
        <v>0</v>
      </c>
    </row>
    <row r="73" spans="1:16">
      <c r="A73" s="22">
        <v>9</v>
      </c>
      <c r="B73" s="50"/>
      <c r="C73" s="102" t="s">
        <v>229</v>
      </c>
      <c r="D73" s="87" t="s">
        <v>24</v>
      </c>
      <c r="E73" s="83">
        <v>183.26</v>
      </c>
      <c r="F73" s="29"/>
      <c r="G73" s="29"/>
      <c r="H73" s="29"/>
      <c r="I73" s="29"/>
      <c r="J73" s="29"/>
      <c r="K73" s="29">
        <f t="shared" si="24"/>
        <v>0</v>
      </c>
      <c r="L73" s="29">
        <f t="shared" si="25"/>
        <v>0</v>
      </c>
      <c r="M73" s="29">
        <f t="shared" si="26"/>
        <v>0</v>
      </c>
      <c r="N73" s="29">
        <f t="shared" si="27"/>
        <v>0</v>
      </c>
      <c r="O73" s="29">
        <f t="shared" si="28"/>
        <v>0</v>
      </c>
      <c r="P73" s="76">
        <f t="shared" si="29"/>
        <v>0</v>
      </c>
    </row>
    <row r="74" spans="1:16">
      <c r="A74" s="22">
        <v>10</v>
      </c>
      <c r="B74" s="50"/>
      <c r="C74" s="113" t="s">
        <v>28</v>
      </c>
      <c r="D74" s="87" t="s">
        <v>195</v>
      </c>
      <c r="E74" s="83">
        <v>1</v>
      </c>
      <c r="F74" s="29"/>
      <c r="G74" s="29"/>
      <c r="H74" s="29"/>
      <c r="I74" s="29"/>
      <c r="J74" s="29"/>
      <c r="K74" s="29">
        <f t="shared" si="24"/>
        <v>0</v>
      </c>
      <c r="L74" s="29">
        <f t="shared" si="25"/>
        <v>0</v>
      </c>
      <c r="M74" s="29">
        <f t="shared" si="26"/>
        <v>0</v>
      </c>
      <c r="N74" s="29">
        <f t="shared" si="27"/>
        <v>0</v>
      </c>
      <c r="O74" s="29">
        <f t="shared" si="28"/>
        <v>0</v>
      </c>
      <c r="P74" s="76">
        <f t="shared" si="29"/>
        <v>0</v>
      </c>
    </row>
    <row r="75" spans="1:16" ht="25.5">
      <c r="A75" s="22">
        <v>11</v>
      </c>
      <c r="B75" s="50"/>
      <c r="C75" s="103" t="s">
        <v>488</v>
      </c>
      <c r="D75" s="87" t="s">
        <v>29</v>
      </c>
      <c r="E75" s="83">
        <v>9.57</v>
      </c>
      <c r="F75" s="29"/>
      <c r="G75" s="29"/>
      <c r="H75" s="29"/>
      <c r="I75" s="29"/>
      <c r="J75" s="29"/>
      <c r="K75" s="29">
        <f t="shared" ref="K75:K79" si="30">SUM(H75:J75)</f>
        <v>0</v>
      </c>
      <c r="L75" s="29">
        <f t="shared" ref="L75:L79" si="31">ROUND(E75*F75,2)</f>
        <v>0</v>
      </c>
      <c r="M75" s="29">
        <f t="shared" ref="M75:M79" si="32">ROUND(E75*H75,2)</f>
        <v>0</v>
      </c>
      <c r="N75" s="29">
        <f t="shared" ref="N75:N79" si="33">ROUND(E75*I75,2)</f>
        <v>0</v>
      </c>
      <c r="O75" s="29">
        <f t="shared" ref="O75:O79" si="34">ROUND(E75*J75,2)</f>
        <v>0</v>
      </c>
      <c r="P75" s="76">
        <f t="shared" ref="P75:P79" si="35">SUM(M75:O75)</f>
        <v>0</v>
      </c>
    </row>
    <row r="76" spans="1:16">
      <c r="A76" s="22">
        <v>12</v>
      </c>
      <c r="B76" s="50"/>
      <c r="C76" s="102" t="s">
        <v>227</v>
      </c>
      <c r="D76" s="87" t="s">
        <v>29</v>
      </c>
      <c r="E76" s="84">
        <f>E75*1.2</f>
        <v>11.48</v>
      </c>
      <c r="F76" s="29"/>
      <c r="G76" s="29"/>
      <c r="H76" s="29"/>
      <c r="I76" s="29"/>
      <c r="J76" s="29"/>
      <c r="K76" s="29">
        <f t="shared" si="30"/>
        <v>0</v>
      </c>
      <c r="L76" s="29">
        <f t="shared" si="31"/>
        <v>0</v>
      </c>
      <c r="M76" s="29">
        <f t="shared" si="32"/>
        <v>0</v>
      </c>
      <c r="N76" s="29">
        <f t="shared" si="33"/>
        <v>0</v>
      </c>
      <c r="O76" s="29">
        <f t="shared" si="34"/>
        <v>0</v>
      </c>
      <c r="P76" s="76">
        <f t="shared" si="35"/>
        <v>0</v>
      </c>
    </row>
    <row r="77" spans="1:16">
      <c r="A77" s="22">
        <v>13</v>
      </c>
      <c r="B77" s="50"/>
      <c r="C77" s="102" t="s">
        <v>228</v>
      </c>
      <c r="D77" s="87" t="s">
        <v>122</v>
      </c>
      <c r="E77" s="84">
        <v>982.52</v>
      </c>
      <c r="F77" s="29"/>
      <c r="G77" s="29"/>
      <c r="H77" s="29"/>
      <c r="I77" s="29"/>
      <c r="J77" s="29"/>
      <c r="K77" s="29">
        <f t="shared" si="30"/>
        <v>0</v>
      </c>
      <c r="L77" s="29">
        <f t="shared" si="31"/>
        <v>0</v>
      </c>
      <c r="M77" s="29">
        <f t="shared" si="32"/>
        <v>0</v>
      </c>
      <c r="N77" s="29">
        <f t="shared" si="33"/>
        <v>0</v>
      </c>
      <c r="O77" s="29">
        <f t="shared" si="34"/>
        <v>0</v>
      </c>
      <c r="P77" s="76">
        <f t="shared" si="35"/>
        <v>0</v>
      </c>
    </row>
    <row r="78" spans="1:16">
      <c r="A78" s="22">
        <v>14</v>
      </c>
      <c r="B78" s="50"/>
      <c r="C78" s="102" t="s">
        <v>229</v>
      </c>
      <c r="D78" s="87" t="s">
        <v>24</v>
      </c>
      <c r="E78" s="83">
        <v>76.56</v>
      </c>
      <c r="F78" s="29"/>
      <c r="G78" s="29"/>
      <c r="H78" s="29"/>
      <c r="I78" s="29"/>
      <c r="J78" s="29"/>
      <c r="K78" s="29">
        <f t="shared" si="30"/>
        <v>0</v>
      </c>
      <c r="L78" s="29">
        <f t="shared" si="31"/>
        <v>0</v>
      </c>
      <c r="M78" s="29">
        <f t="shared" si="32"/>
        <v>0</v>
      </c>
      <c r="N78" s="29">
        <f t="shared" si="33"/>
        <v>0</v>
      </c>
      <c r="O78" s="29">
        <f t="shared" si="34"/>
        <v>0</v>
      </c>
      <c r="P78" s="76">
        <f t="shared" si="35"/>
        <v>0</v>
      </c>
    </row>
    <row r="79" spans="1:16">
      <c r="A79" s="22">
        <v>15</v>
      </c>
      <c r="B79" s="50"/>
      <c r="C79" s="113" t="s">
        <v>28</v>
      </c>
      <c r="D79" s="87" t="s">
        <v>195</v>
      </c>
      <c r="E79" s="83">
        <v>1</v>
      </c>
      <c r="F79" s="29"/>
      <c r="G79" s="29"/>
      <c r="H79" s="29"/>
      <c r="I79" s="29"/>
      <c r="J79" s="29"/>
      <c r="K79" s="29">
        <f t="shared" si="30"/>
        <v>0</v>
      </c>
      <c r="L79" s="29">
        <f t="shared" si="31"/>
        <v>0</v>
      </c>
      <c r="M79" s="29">
        <f t="shared" si="32"/>
        <v>0</v>
      </c>
      <c r="N79" s="29">
        <f t="shared" si="33"/>
        <v>0</v>
      </c>
      <c r="O79" s="29">
        <f t="shared" si="34"/>
        <v>0</v>
      </c>
      <c r="P79" s="76">
        <f t="shared" si="35"/>
        <v>0</v>
      </c>
    </row>
    <row r="80" spans="1:16" ht="25.5">
      <c r="A80" s="22">
        <v>16</v>
      </c>
      <c r="B80" s="50"/>
      <c r="C80" s="103" t="s">
        <v>502</v>
      </c>
      <c r="D80" s="87" t="s">
        <v>29</v>
      </c>
      <c r="E80" s="83">
        <v>0.8</v>
      </c>
      <c r="F80" s="29"/>
      <c r="G80" s="29"/>
      <c r="H80" s="29"/>
      <c r="I80" s="29"/>
      <c r="J80" s="29"/>
      <c r="K80" s="29">
        <f t="shared" ref="K80:K84" si="36">SUM(H80:J80)</f>
        <v>0</v>
      </c>
      <c r="L80" s="29">
        <f t="shared" ref="L80:L84" si="37">ROUND(E80*F80,2)</f>
        <v>0</v>
      </c>
      <c r="M80" s="29">
        <f t="shared" ref="M80:M84" si="38">ROUND(E80*H80,2)</f>
        <v>0</v>
      </c>
      <c r="N80" s="29">
        <f t="shared" ref="N80:N84" si="39">ROUND(E80*I80,2)</f>
        <v>0</v>
      </c>
      <c r="O80" s="29">
        <f t="shared" ref="O80:O84" si="40">ROUND(E80*J80,2)</f>
        <v>0</v>
      </c>
      <c r="P80" s="76">
        <f t="shared" ref="P80:P84" si="41">SUM(M80:O80)</f>
        <v>0</v>
      </c>
    </row>
    <row r="81" spans="1:19">
      <c r="A81" s="22">
        <v>17</v>
      </c>
      <c r="B81" s="50"/>
      <c r="C81" s="102" t="s">
        <v>227</v>
      </c>
      <c r="D81" s="87" t="s">
        <v>29</v>
      </c>
      <c r="E81" s="84">
        <f>E80*1.2</f>
        <v>0.96</v>
      </c>
      <c r="F81" s="29"/>
      <c r="G81" s="29"/>
      <c r="H81" s="29"/>
      <c r="I81" s="29"/>
      <c r="J81" s="29"/>
      <c r="K81" s="29">
        <f t="shared" si="36"/>
        <v>0</v>
      </c>
      <c r="L81" s="29">
        <f t="shared" si="37"/>
        <v>0</v>
      </c>
      <c r="M81" s="29">
        <f t="shared" si="38"/>
        <v>0</v>
      </c>
      <c r="N81" s="29">
        <f t="shared" si="39"/>
        <v>0</v>
      </c>
      <c r="O81" s="29">
        <f t="shared" si="40"/>
        <v>0</v>
      </c>
      <c r="P81" s="76">
        <f t="shared" si="41"/>
        <v>0</v>
      </c>
    </row>
    <row r="82" spans="1:19">
      <c r="A82" s="22">
        <v>18</v>
      </c>
      <c r="B82" s="50"/>
      <c r="C82" s="102" t="s">
        <v>228</v>
      </c>
      <c r="D82" s="87" t="s">
        <v>122</v>
      </c>
      <c r="E82" s="84">
        <v>80.08</v>
      </c>
      <c r="F82" s="29"/>
      <c r="G82" s="29"/>
      <c r="H82" s="29"/>
      <c r="I82" s="29"/>
      <c r="J82" s="29"/>
      <c r="K82" s="29">
        <f t="shared" si="36"/>
        <v>0</v>
      </c>
      <c r="L82" s="29">
        <f t="shared" si="37"/>
        <v>0</v>
      </c>
      <c r="M82" s="29">
        <f t="shared" si="38"/>
        <v>0</v>
      </c>
      <c r="N82" s="29">
        <f t="shared" si="39"/>
        <v>0</v>
      </c>
      <c r="O82" s="29">
        <f t="shared" si="40"/>
        <v>0</v>
      </c>
      <c r="P82" s="76">
        <f t="shared" si="41"/>
        <v>0</v>
      </c>
    </row>
    <row r="83" spans="1:19">
      <c r="A83" s="22">
        <v>19</v>
      </c>
      <c r="B83" s="50"/>
      <c r="C83" s="102" t="s">
        <v>229</v>
      </c>
      <c r="D83" s="87" t="s">
        <v>24</v>
      </c>
      <c r="E83" s="83">
        <v>6.24</v>
      </c>
      <c r="F83" s="29"/>
      <c r="G83" s="29"/>
      <c r="H83" s="29"/>
      <c r="I83" s="29"/>
      <c r="J83" s="29"/>
      <c r="K83" s="29">
        <f t="shared" si="36"/>
        <v>0</v>
      </c>
      <c r="L83" s="29">
        <f t="shared" si="37"/>
        <v>0</v>
      </c>
      <c r="M83" s="29">
        <f t="shared" si="38"/>
        <v>0</v>
      </c>
      <c r="N83" s="29">
        <f t="shared" si="39"/>
        <v>0</v>
      </c>
      <c r="O83" s="29">
        <f t="shared" si="40"/>
        <v>0</v>
      </c>
      <c r="P83" s="76">
        <f t="shared" si="41"/>
        <v>0</v>
      </c>
    </row>
    <row r="84" spans="1:19">
      <c r="A84" s="22">
        <v>20</v>
      </c>
      <c r="B84" s="50"/>
      <c r="C84" s="113" t="s">
        <v>28</v>
      </c>
      <c r="D84" s="87" t="s">
        <v>195</v>
      </c>
      <c r="E84" s="83">
        <v>1</v>
      </c>
      <c r="F84" s="29"/>
      <c r="G84" s="29"/>
      <c r="H84" s="29"/>
      <c r="I84" s="29"/>
      <c r="J84" s="29"/>
      <c r="K84" s="29">
        <f t="shared" si="36"/>
        <v>0</v>
      </c>
      <c r="L84" s="29">
        <f t="shared" si="37"/>
        <v>0</v>
      </c>
      <c r="M84" s="29">
        <f t="shared" si="38"/>
        <v>0</v>
      </c>
      <c r="N84" s="29">
        <f t="shared" si="39"/>
        <v>0</v>
      </c>
      <c r="O84" s="29">
        <f t="shared" si="40"/>
        <v>0</v>
      </c>
      <c r="P84" s="76">
        <f t="shared" si="41"/>
        <v>0</v>
      </c>
    </row>
    <row r="85" spans="1:19" ht="127.5">
      <c r="A85" s="22">
        <v>21</v>
      </c>
      <c r="B85" s="50"/>
      <c r="C85" s="103" t="s">
        <v>241</v>
      </c>
      <c r="D85" s="87" t="s">
        <v>25</v>
      </c>
      <c r="E85" s="84">
        <v>17.91</v>
      </c>
      <c r="F85" s="29"/>
      <c r="G85" s="29"/>
      <c r="H85" s="29"/>
      <c r="I85" s="29"/>
      <c r="J85" s="29"/>
      <c r="K85" s="29">
        <f t="shared" si="24"/>
        <v>0</v>
      </c>
      <c r="L85" s="29">
        <f t="shared" si="25"/>
        <v>0</v>
      </c>
      <c r="M85" s="29">
        <f t="shared" si="26"/>
        <v>0</v>
      </c>
      <c r="N85" s="29">
        <f t="shared" si="27"/>
        <v>0</v>
      </c>
      <c r="O85" s="29">
        <f t="shared" si="28"/>
        <v>0</v>
      </c>
      <c r="P85" s="76">
        <f t="shared" si="29"/>
        <v>0</v>
      </c>
    </row>
    <row r="86" spans="1:19">
      <c r="A86" s="22">
        <v>22</v>
      </c>
      <c r="B86" s="50"/>
      <c r="C86" s="102" t="s">
        <v>240</v>
      </c>
      <c r="D86" s="27" t="s">
        <v>29</v>
      </c>
      <c r="E86" s="84">
        <v>0.15</v>
      </c>
      <c r="F86" s="29"/>
      <c r="G86" s="29"/>
      <c r="H86" s="29"/>
      <c r="I86" s="29"/>
      <c r="J86" s="29"/>
      <c r="K86" s="29">
        <f t="shared" ref="K86" si="42">SUM(H86:J86)</f>
        <v>0</v>
      </c>
      <c r="L86" s="29">
        <f t="shared" ref="L86" si="43">ROUND(E86*F86,2)</f>
        <v>0</v>
      </c>
      <c r="M86" s="29">
        <f t="shared" ref="M86" si="44">ROUND(E86*H86,2)</f>
        <v>0</v>
      </c>
      <c r="N86" s="29">
        <f t="shared" ref="N86" si="45">ROUND(E86*I86,2)</f>
        <v>0</v>
      </c>
      <c r="O86" s="29">
        <f t="shared" ref="O86" si="46">ROUND(E86*J86,2)</f>
        <v>0</v>
      </c>
      <c r="P86" s="76">
        <f t="shared" ref="P86" si="47">SUM(M86:O86)</f>
        <v>0</v>
      </c>
    </row>
    <row r="87" spans="1:19">
      <c r="A87" s="22">
        <v>23</v>
      </c>
      <c r="B87" s="50"/>
      <c r="C87" s="102" t="s">
        <v>245</v>
      </c>
      <c r="D87" s="87" t="s">
        <v>25</v>
      </c>
      <c r="E87" s="83">
        <v>19.7</v>
      </c>
      <c r="F87" s="29"/>
      <c r="G87" s="29"/>
      <c r="H87" s="29"/>
      <c r="I87" s="29"/>
      <c r="J87" s="29"/>
      <c r="K87" s="29">
        <f>SUM(H87:J87)</f>
        <v>0</v>
      </c>
      <c r="L87" s="29">
        <f>ROUND(E87*F87,2)</f>
        <v>0</v>
      </c>
      <c r="M87" s="29">
        <f>ROUND(E87*H87,2)</f>
        <v>0</v>
      </c>
      <c r="N87" s="29">
        <f>ROUND(E87*I87,2)</f>
        <v>0</v>
      </c>
      <c r="O87" s="29">
        <f>ROUND(E87*J87,2)</f>
        <v>0</v>
      </c>
      <c r="P87" s="76">
        <f>SUM(M87:O87)</f>
        <v>0</v>
      </c>
    </row>
    <row r="88" spans="1:19">
      <c r="A88" s="22">
        <v>24</v>
      </c>
      <c r="B88" s="50"/>
      <c r="C88" s="102" t="s">
        <v>242</v>
      </c>
      <c r="D88" s="27" t="s">
        <v>29</v>
      </c>
      <c r="E88" s="84">
        <v>0.04</v>
      </c>
      <c r="F88" s="29"/>
      <c r="G88" s="29"/>
      <c r="H88" s="29"/>
      <c r="I88" s="29"/>
      <c r="J88" s="29"/>
      <c r="K88" s="29">
        <f t="shared" ref="K88:K89" si="48">SUM(H88:J88)</f>
        <v>0</v>
      </c>
      <c r="L88" s="29">
        <f t="shared" ref="L88:L89" si="49">ROUND(E88*F88,2)</f>
        <v>0</v>
      </c>
      <c r="M88" s="29">
        <f t="shared" ref="M88:M89" si="50">ROUND(E88*H88,2)</f>
        <v>0</v>
      </c>
      <c r="N88" s="29">
        <f t="shared" ref="N88:N89" si="51">ROUND(E88*I88,2)</f>
        <v>0</v>
      </c>
      <c r="O88" s="29">
        <f t="shared" ref="O88:O89" si="52">ROUND(E88*J88,2)</f>
        <v>0</v>
      </c>
      <c r="P88" s="76">
        <f t="shared" ref="P88:P89" si="53">SUM(M88:O88)</f>
        <v>0</v>
      </c>
    </row>
    <row r="89" spans="1:19" ht="25.5">
      <c r="A89" s="22">
        <v>25</v>
      </c>
      <c r="B89" s="50"/>
      <c r="C89" s="102" t="s">
        <v>246</v>
      </c>
      <c r="D89" s="87" t="s">
        <v>25</v>
      </c>
      <c r="E89" s="84">
        <v>19.7</v>
      </c>
      <c r="F89" s="29"/>
      <c r="G89" s="29"/>
      <c r="H89" s="29"/>
      <c r="I89" s="29"/>
      <c r="J89" s="29"/>
      <c r="K89" s="29">
        <f t="shared" si="48"/>
        <v>0</v>
      </c>
      <c r="L89" s="29">
        <f t="shared" si="49"/>
        <v>0</v>
      </c>
      <c r="M89" s="29">
        <f t="shared" si="50"/>
        <v>0</v>
      </c>
      <c r="N89" s="29">
        <f t="shared" si="51"/>
        <v>0</v>
      </c>
      <c r="O89" s="29">
        <f t="shared" si="52"/>
        <v>0</v>
      </c>
      <c r="P89" s="76">
        <f t="shared" si="53"/>
        <v>0</v>
      </c>
    </row>
    <row r="90" spans="1:19">
      <c r="A90" s="22">
        <v>26</v>
      </c>
      <c r="B90" s="50"/>
      <c r="C90" s="102" t="s">
        <v>247</v>
      </c>
      <c r="D90" s="87" t="s">
        <v>25</v>
      </c>
      <c r="E90" s="83">
        <v>18.809999999999999</v>
      </c>
      <c r="F90" s="29"/>
      <c r="G90" s="29"/>
      <c r="H90" s="29"/>
      <c r="I90" s="29"/>
      <c r="J90" s="29"/>
      <c r="K90" s="29">
        <f t="shared" ref="K90:K103" si="54">SUM(H90:J90)</f>
        <v>0</v>
      </c>
      <c r="L90" s="29">
        <f t="shared" ref="L90:L103" si="55">ROUND(E90*F90,2)</f>
        <v>0</v>
      </c>
      <c r="M90" s="29">
        <f t="shared" ref="M90:M103" si="56">ROUND(E90*H90,2)</f>
        <v>0</v>
      </c>
      <c r="N90" s="29">
        <f t="shared" ref="N90:N103" si="57">ROUND(E90*I90,2)</f>
        <v>0</v>
      </c>
      <c r="O90" s="29">
        <f t="shared" ref="O90:O103" si="58">ROUND(E90*J90,2)</f>
        <v>0</v>
      </c>
      <c r="P90" s="76">
        <f t="shared" ref="P90:P103" si="59">SUM(M90:O90)</f>
        <v>0</v>
      </c>
    </row>
    <row r="91" spans="1:19">
      <c r="A91" s="22">
        <v>27</v>
      </c>
      <c r="B91" s="50"/>
      <c r="C91" s="102" t="s">
        <v>248</v>
      </c>
      <c r="D91" s="87" t="s">
        <v>25</v>
      </c>
      <c r="E91" s="84">
        <v>18.809999999999999</v>
      </c>
      <c r="F91" s="29"/>
      <c r="G91" s="29"/>
      <c r="H91" s="29"/>
      <c r="I91" s="29"/>
      <c r="J91" s="29"/>
      <c r="K91" s="29">
        <f t="shared" ref="K91" si="60">SUM(H91:J91)</f>
        <v>0</v>
      </c>
      <c r="L91" s="29">
        <f t="shared" ref="L91" si="61">ROUND(E91*F91,2)</f>
        <v>0</v>
      </c>
      <c r="M91" s="29">
        <f t="shared" ref="M91" si="62">ROUND(E91*H91,2)</f>
        <v>0</v>
      </c>
      <c r="N91" s="29">
        <f t="shared" ref="N91" si="63">ROUND(E91*I91,2)</f>
        <v>0</v>
      </c>
      <c r="O91" s="29">
        <f t="shared" ref="O91" si="64">ROUND(E91*J91,2)</f>
        <v>0</v>
      </c>
      <c r="P91" s="76">
        <f t="shared" ref="P91" si="65">SUM(M91:O91)</f>
        <v>0</v>
      </c>
    </row>
    <row r="92" spans="1:19">
      <c r="A92" s="22">
        <v>28</v>
      </c>
      <c r="B92" s="50"/>
      <c r="C92" s="102" t="s">
        <v>243</v>
      </c>
      <c r="D92" s="87" t="s">
        <v>29</v>
      </c>
      <c r="E92" s="84">
        <v>0.04</v>
      </c>
      <c r="F92" s="29"/>
      <c r="G92" s="29"/>
      <c r="H92" s="29"/>
      <c r="I92" s="29"/>
      <c r="J92" s="29"/>
      <c r="K92" s="29">
        <f t="shared" si="54"/>
        <v>0</v>
      </c>
      <c r="L92" s="29">
        <f t="shared" si="55"/>
        <v>0</v>
      </c>
      <c r="M92" s="29">
        <f t="shared" si="56"/>
        <v>0</v>
      </c>
      <c r="N92" s="29">
        <f t="shared" si="57"/>
        <v>0</v>
      </c>
      <c r="O92" s="29">
        <f t="shared" si="58"/>
        <v>0</v>
      </c>
      <c r="P92" s="76">
        <f t="shared" si="59"/>
        <v>0</v>
      </c>
    </row>
    <row r="93" spans="1:19">
      <c r="A93" s="22">
        <v>29</v>
      </c>
      <c r="B93" s="50"/>
      <c r="C93" s="102" t="s">
        <v>244</v>
      </c>
      <c r="D93" s="27" t="s">
        <v>25</v>
      </c>
      <c r="E93" s="84">
        <v>20.6</v>
      </c>
      <c r="F93" s="29"/>
      <c r="G93" s="29"/>
      <c r="H93" s="29"/>
      <c r="I93" s="29"/>
      <c r="J93" s="29"/>
      <c r="K93" s="29">
        <f t="shared" si="54"/>
        <v>0</v>
      </c>
      <c r="L93" s="29">
        <f t="shared" si="55"/>
        <v>0</v>
      </c>
      <c r="M93" s="29">
        <f t="shared" si="56"/>
        <v>0</v>
      </c>
      <c r="N93" s="29">
        <f t="shared" si="57"/>
        <v>0</v>
      </c>
      <c r="O93" s="29">
        <f t="shared" si="58"/>
        <v>0</v>
      </c>
      <c r="P93" s="76">
        <f t="shared" si="59"/>
        <v>0</v>
      </c>
    </row>
    <row r="94" spans="1:19">
      <c r="A94" s="22">
        <v>30</v>
      </c>
      <c r="B94" s="50"/>
      <c r="C94" s="113" t="s">
        <v>249</v>
      </c>
      <c r="D94" s="87" t="s">
        <v>195</v>
      </c>
      <c r="E94" s="83">
        <v>1</v>
      </c>
      <c r="F94" s="29"/>
      <c r="G94" s="29"/>
      <c r="H94" s="29"/>
      <c r="I94" s="29"/>
      <c r="J94" s="29"/>
      <c r="K94" s="29">
        <f t="shared" si="54"/>
        <v>0</v>
      </c>
      <c r="L94" s="29">
        <f t="shared" si="55"/>
        <v>0</v>
      </c>
      <c r="M94" s="29">
        <f t="shared" si="56"/>
        <v>0</v>
      </c>
      <c r="N94" s="29">
        <f t="shared" si="57"/>
        <v>0</v>
      </c>
      <c r="O94" s="29">
        <f t="shared" si="58"/>
        <v>0</v>
      </c>
      <c r="P94" s="76">
        <f t="shared" si="59"/>
        <v>0</v>
      </c>
    </row>
    <row r="95" spans="1:19">
      <c r="A95" s="22"/>
      <c r="B95" s="50"/>
      <c r="C95" s="104" t="s">
        <v>250</v>
      </c>
      <c r="D95" s="87"/>
      <c r="E95" s="83"/>
      <c r="F95" s="29"/>
      <c r="G95" s="29"/>
      <c r="H95" s="29"/>
      <c r="I95" s="29"/>
      <c r="J95" s="29"/>
      <c r="K95" s="29"/>
      <c r="L95" s="29"/>
      <c r="M95" s="29"/>
      <c r="N95" s="29"/>
      <c r="O95" s="29"/>
      <c r="P95" s="76"/>
      <c r="R95" s="75"/>
      <c r="S95" s="75"/>
    </row>
    <row r="96" spans="1:19">
      <c r="A96" s="22">
        <v>1</v>
      </c>
      <c r="B96" s="50"/>
      <c r="C96" s="103" t="s">
        <v>494</v>
      </c>
      <c r="D96" s="87" t="s">
        <v>25</v>
      </c>
      <c r="E96" s="84">
        <v>212.13</v>
      </c>
      <c r="F96" s="29"/>
      <c r="G96" s="29"/>
      <c r="H96" s="29"/>
      <c r="I96" s="29"/>
      <c r="J96" s="29"/>
      <c r="K96" s="29">
        <f t="shared" ref="K96" si="66">SUM(H96:J96)</f>
        <v>0</v>
      </c>
      <c r="L96" s="29">
        <f t="shared" ref="L96" si="67">ROUND(E96*F96,2)</f>
        <v>0</v>
      </c>
      <c r="M96" s="29">
        <f t="shared" ref="M96" si="68">ROUND(E96*H96,2)</f>
        <v>0</v>
      </c>
      <c r="N96" s="29">
        <f t="shared" ref="N96" si="69">ROUND(E96*I96,2)</f>
        <v>0</v>
      </c>
      <c r="O96" s="29">
        <f t="shared" ref="O96" si="70">ROUND(E96*J96,2)</f>
        <v>0</v>
      </c>
      <c r="P96" s="76">
        <f t="shared" ref="P96" si="71">SUM(M96:O96)</f>
        <v>0</v>
      </c>
    </row>
    <row r="97" spans="1:16" ht="38.25">
      <c r="A97" s="22">
        <v>2</v>
      </c>
      <c r="B97" s="50"/>
      <c r="C97" s="103" t="s">
        <v>503</v>
      </c>
      <c r="D97" s="87" t="s">
        <v>25</v>
      </c>
      <c r="E97" s="84">
        <v>39.81</v>
      </c>
      <c r="F97" s="29"/>
      <c r="G97" s="29"/>
      <c r="H97" s="29"/>
      <c r="I97" s="29"/>
      <c r="J97" s="29"/>
      <c r="K97" s="29">
        <f t="shared" ref="K97" si="72">SUM(H97:J97)</f>
        <v>0</v>
      </c>
      <c r="L97" s="29">
        <f t="shared" ref="L97" si="73">ROUND(E97*F97,2)</f>
        <v>0</v>
      </c>
      <c r="M97" s="29">
        <f t="shared" ref="M97" si="74">ROUND(E97*H97,2)</f>
        <v>0</v>
      </c>
      <c r="N97" s="29">
        <f t="shared" ref="N97" si="75">ROUND(E97*I97,2)</f>
        <v>0</v>
      </c>
      <c r="O97" s="29">
        <f t="shared" ref="O97" si="76">ROUND(E97*J97,2)</f>
        <v>0</v>
      </c>
      <c r="P97" s="76">
        <f t="shared" ref="P97" si="77">SUM(M97:O97)</f>
        <v>0</v>
      </c>
    </row>
    <row r="98" spans="1:16" ht="25.5">
      <c r="A98" s="22">
        <v>3</v>
      </c>
      <c r="B98" s="50"/>
      <c r="C98" s="103" t="s">
        <v>480</v>
      </c>
      <c r="D98" s="87" t="s">
        <v>25</v>
      </c>
      <c r="E98" s="84">
        <v>398.14</v>
      </c>
      <c r="F98" s="29"/>
      <c r="G98" s="29"/>
      <c r="H98" s="29"/>
      <c r="I98" s="29"/>
      <c r="J98" s="29"/>
      <c r="K98" s="29">
        <f t="shared" ref="K98" si="78">SUM(H98:J98)</f>
        <v>0</v>
      </c>
      <c r="L98" s="29">
        <f t="shared" ref="L98" si="79">ROUND(E98*F98,2)</f>
        <v>0</v>
      </c>
      <c r="M98" s="29">
        <f t="shared" ref="M98" si="80">ROUND(E98*H98,2)</f>
        <v>0</v>
      </c>
      <c r="N98" s="29">
        <f t="shared" ref="N98" si="81">ROUND(E98*I98,2)</f>
        <v>0</v>
      </c>
      <c r="O98" s="29">
        <f t="shared" ref="O98" si="82">ROUND(E98*J98,2)</f>
        <v>0</v>
      </c>
      <c r="P98" s="76">
        <f t="shared" ref="P98" si="83">SUM(M98:O98)</f>
        <v>0</v>
      </c>
    </row>
    <row r="99" spans="1:16" ht="25.5">
      <c r="A99" s="22">
        <v>4</v>
      </c>
      <c r="B99" s="50"/>
      <c r="C99" s="103" t="s">
        <v>451</v>
      </c>
      <c r="D99" s="87" t="s">
        <v>25</v>
      </c>
      <c r="E99" s="83">
        <v>669.7</v>
      </c>
      <c r="F99" s="29"/>
      <c r="G99" s="29"/>
      <c r="H99" s="29"/>
      <c r="I99" s="29"/>
      <c r="J99" s="29"/>
      <c r="K99" s="29">
        <f t="shared" si="54"/>
        <v>0</v>
      </c>
      <c r="L99" s="29">
        <f t="shared" si="55"/>
        <v>0</v>
      </c>
      <c r="M99" s="29">
        <f t="shared" si="56"/>
        <v>0</v>
      </c>
      <c r="N99" s="29">
        <f t="shared" si="57"/>
        <v>0</v>
      </c>
      <c r="O99" s="29">
        <f t="shared" si="58"/>
        <v>0</v>
      </c>
      <c r="P99" s="76">
        <f t="shared" si="59"/>
        <v>0</v>
      </c>
    </row>
    <row r="100" spans="1:16" ht="25.5">
      <c r="A100" s="22">
        <v>5</v>
      </c>
      <c r="B100" s="50"/>
      <c r="C100" s="103" t="s">
        <v>251</v>
      </c>
      <c r="D100" s="87" t="s">
        <v>25</v>
      </c>
      <c r="E100" s="83">
        <v>21.24</v>
      </c>
      <c r="F100" s="29"/>
      <c r="G100" s="29"/>
      <c r="H100" s="29"/>
      <c r="I100" s="29"/>
      <c r="J100" s="29"/>
      <c r="K100" s="29">
        <f t="shared" si="54"/>
        <v>0</v>
      </c>
      <c r="L100" s="29">
        <f t="shared" si="55"/>
        <v>0</v>
      </c>
      <c r="M100" s="29">
        <f t="shared" si="56"/>
        <v>0</v>
      </c>
      <c r="N100" s="29">
        <f t="shared" si="57"/>
        <v>0</v>
      </c>
      <c r="O100" s="29">
        <f t="shared" si="58"/>
        <v>0</v>
      </c>
      <c r="P100" s="76">
        <f t="shared" si="59"/>
        <v>0</v>
      </c>
    </row>
    <row r="101" spans="1:16">
      <c r="A101" s="22"/>
      <c r="B101" s="50"/>
      <c r="C101" s="104" t="s">
        <v>395</v>
      </c>
      <c r="D101" s="87"/>
      <c r="E101" s="84"/>
      <c r="F101" s="29"/>
      <c r="G101" s="29"/>
      <c r="H101" s="29"/>
      <c r="I101" s="29"/>
      <c r="J101" s="29"/>
      <c r="K101" s="29"/>
      <c r="L101" s="29"/>
      <c r="M101" s="29"/>
      <c r="N101" s="29"/>
      <c r="O101" s="29"/>
      <c r="P101" s="76"/>
    </row>
    <row r="102" spans="1:16">
      <c r="A102" s="22">
        <v>1</v>
      </c>
      <c r="B102" s="50"/>
      <c r="C102" s="103" t="s">
        <v>491</v>
      </c>
      <c r="D102" s="87" t="s">
        <v>195</v>
      </c>
      <c r="E102" s="83">
        <v>1</v>
      </c>
      <c r="F102" s="29"/>
      <c r="G102" s="29"/>
      <c r="H102" s="29"/>
      <c r="I102" s="29"/>
      <c r="J102" s="29"/>
      <c r="K102" s="29">
        <f t="shared" ref="K102" si="84">SUM(H102:J102)</f>
        <v>0</v>
      </c>
      <c r="L102" s="29">
        <f t="shared" ref="L102" si="85">ROUND(E102*F102,2)</f>
        <v>0</v>
      </c>
      <c r="M102" s="29">
        <f t="shared" ref="M102" si="86">ROUND(E102*H102,2)</f>
        <v>0</v>
      </c>
      <c r="N102" s="29">
        <f t="shared" ref="N102" si="87">ROUND(E102*I102,2)</f>
        <v>0</v>
      </c>
      <c r="O102" s="29">
        <f t="shared" ref="O102" si="88">ROUND(E102*J102,2)</f>
        <v>0</v>
      </c>
      <c r="P102" s="76">
        <f t="shared" ref="P102" si="89">SUM(M102:O102)</f>
        <v>0</v>
      </c>
    </row>
    <row r="103" spans="1:16" ht="25.5">
      <c r="A103" s="22">
        <v>2</v>
      </c>
      <c r="B103" s="50"/>
      <c r="C103" s="103" t="s">
        <v>492</v>
      </c>
      <c r="D103" s="87" t="s">
        <v>195</v>
      </c>
      <c r="E103" s="83">
        <v>1</v>
      </c>
      <c r="F103" s="29"/>
      <c r="G103" s="29"/>
      <c r="H103" s="29"/>
      <c r="I103" s="29"/>
      <c r="J103" s="29"/>
      <c r="K103" s="29">
        <f t="shared" si="54"/>
        <v>0</v>
      </c>
      <c r="L103" s="29">
        <f t="shared" si="55"/>
        <v>0</v>
      </c>
      <c r="M103" s="29">
        <f t="shared" si="56"/>
        <v>0</v>
      </c>
      <c r="N103" s="29">
        <f t="shared" si="57"/>
        <v>0</v>
      </c>
      <c r="O103" s="29">
        <f t="shared" si="58"/>
        <v>0</v>
      </c>
      <c r="P103" s="76">
        <f t="shared" si="59"/>
        <v>0</v>
      </c>
    </row>
    <row r="104" spans="1:16" ht="15.75" thickBot="1">
      <c r="A104" s="51"/>
      <c r="B104" s="78"/>
      <c r="C104" s="52"/>
      <c r="D104" s="53"/>
      <c r="E104" s="54"/>
      <c r="F104" s="55"/>
      <c r="G104" s="55"/>
      <c r="H104" s="55"/>
      <c r="I104" s="55"/>
      <c r="J104" s="55"/>
      <c r="K104" s="55"/>
      <c r="L104" s="55"/>
      <c r="M104" s="55"/>
      <c r="N104" s="55"/>
      <c r="O104" s="55"/>
      <c r="P104" s="79"/>
    </row>
    <row r="105" spans="1:16" ht="15.75" thickBot="1">
      <c r="A105" s="86"/>
      <c r="B105" s="189" t="s">
        <v>87</v>
      </c>
      <c r="C105" s="190"/>
      <c r="D105" s="190"/>
      <c r="E105" s="190"/>
      <c r="F105" s="190"/>
      <c r="G105" s="190"/>
      <c r="H105" s="190"/>
      <c r="I105" s="190"/>
      <c r="J105" s="190"/>
      <c r="K105" s="191"/>
      <c r="L105" s="47">
        <f>SUM(L17:L103)</f>
        <v>0</v>
      </c>
      <c r="M105" s="48">
        <f>SUM(M17:M103)</f>
        <v>0</v>
      </c>
      <c r="N105" s="48">
        <f>SUM(N17:N103)</f>
        <v>0</v>
      </c>
      <c r="O105" s="48">
        <f>SUM(O17:O103)</f>
        <v>0</v>
      </c>
      <c r="P105" s="49">
        <f>SUM(P17:P103)</f>
        <v>0</v>
      </c>
    </row>
    <row r="106" spans="1:16">
      <c r="A106" s="3"/>
      <c r="B106" s="3"/>
      <c r="C106" s="3"/>
      <c r="D106" s="3"/>
      <c r="E106" s="3"/>
      <c r="F106" s="3"/>
      <c r="G106" s="3"/>
      <c r="H106" s="3"/>
      <c r="I106" s="3"/>
      <c r="J106" s="3"/>
      <c r="K106" s="3"/>
      <c r="L106" s="3"/>
      <c r="M106" s="3"/>
      <c r="N106" s="3"/>
      <c r="O106" s="3"/>
      <c r="P106" s="3"/>
    </row>
    <row r="107" spans="1:16">
      <c r="A107" s="1"/>
      <c r="B107" s="1"/>
      <c r="C107" s="2"/>
      <c r="D107" s="2"/>
      <c r="E107" s="2"/>
      <c r="F107" s="1"/>
      <c r="G107" s="1"/>
      <c r="H107" s="1"/>
      <c r="I107" s="1"/>
      <c r="J107" s="1"/>
      <c r="K107" s="1"/>
      <c r="L107" s="1"/>
      <c r="M107" s="1"/>
      <c r="N107" s="1"/>
      <c r="O107" s="1"/>
      <c r="P107" s="1"/>
    </row>
    <row r="108" spans="1:16" s="82" customFormat="1" ht="14.25">
      <c r="A108" s="80" t="s">
        <v>32</v>
      </c>
      <c r="B108" s="192" t="str">
        <f>Koptame!B21</f>
        <v>Olga Osadčuka</v>
      </c>
      <c r="C108" s="192"/>
      <c r="D108" s="81"/>
      <c r="E108" s="81"/>
    </row>
    <row r="109" spans="1:16" s="82" customFormat="1" ht="14.25">
      <c r="A109" s="80"/>
      <c r="B109" s="188" t="s">
        <v>26</v>
      </c>
      <c r="C109" s="188"/>
      <c r="D109" s="188"/>
      <c r="E109" s="188"/>
    </row>
    <row r="110" spans="1:16" s="82" customFormat="1" ht="14.25">
      <c r="A110" s="80" t="str">
        <f>Koptame!A23</f>
        <v>Tāme sastādīta 2021.gada 11. aprīlī</v>
      </c>
      <c r="B110" s="80"/>
      <c r="C110" s="80"/>
      <c r="D110" s="80"/>
      <c r="E110" s="80"/>
    </row>
    <row r="111" spans="1:16" s="82" customFormat="1" ht="14.25">
      <c r="A111" s="80"/>
      <c r="B111" s="80"/>
      <c r="C111" s="80"/>
      <c r="D111" s="80"/>
      <c r="E111" s="80"/>
    </row>
    <row r="112" spans="1:16" s="82" customFormat="1" ht="14.25">
      <c r="A112" s="80" t="s">
        <v>33</v>
      </c>
      <c r="B112" s="192" t="str">
        <f>Koptame!B25</f>
        <v>Olga Osadčuka</v>
      </c>
      <c r="C112" s="192"/>
      <c r="D112" s="81"/>
      <c r="E112" s="81"/>
    </row>
    <row r="113" spans="1:5" s="82" customFormat="1" ht="14.25">
      <c r="A113" s="80"/>
      <c r="B113" s="188" t="s">
        <v>26</v>
      </c>
      <c r="C113" s="188"/>
      <c r="D113" s="188"/>
      <c r="E113" s="188"/>
    </row>
    <row r="114" spans="1:5" s="82" customFormat="1" ht="14.25">
      <c r="A114" s="80" t="s">
        <v>34</v>
      </c>
      <c r="B114" s="80"/>
      <c r="C114" s="80" t="str">
        <f>Koptame!B27</f>
        <v>4-02257</v>
      </c>
      <c r="D114" s="80"/>
      <c r="E114" s="80"/>
    </row>
  </sheetData>
  <mergeCells count="29">
    <mergeCell ref="O1:P1"/>
    <mergeCell ref="D2:H2"/>
    <mergeCell ref="C3:N3"/>
    <mergeCell ref="C4:N4"/>
    <mergeCell ref="A6:B6"/>
    <mergeCell ref="C6:N6"/>
    <mergeCell ref="A7:B7"/>
    <mergeCell ref="C7:N7"/>
    <mergeCell ref="A8:B8"/>
    <mergeCell ref="C8:N8"/>
    <mergeCell ref="A9:B9"/>
    <mergeCell ref="C9:N9"/>
    <mergeCell ref="A14:A15"/>
    <mergeCell ref="B14:B15"/>
    <mergeCell ref="C14:C15"/>
    <mergeCell ref="D14:D15"/>
    <mergeCell ref="E14:E15"/>
    <mergeCell ref="A10:B10"/>
    <mergeCell ref="C10:N10"/>
    <mergeCell ref="A11:H11"/>
    <mergeCell ref="I11:J11"/>
    <mergeCell ref="N11:O11"/>
    <mergeCell ref="B113:E113"/>
    <mergeCell ref="F14:K14"/>
    <mergeCell ref="L14:P14"/>
    <mergeCell ref="B105:K105"/>
    <mergeCell ref="B108:C108"/>
    <mergeCell ref="B109:E109"/>
    <mergeCell ref="B112:C112"/>
  </mergeCells>
  <pageMargins left="0.75" right="0.75" top="1" bottom="1" header="0.5" footer="0.5"/>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442F-3F10-4BE6-8DDC-1EEF27D4065C}">
  <sheetPr>
    <tabColor rgb="FFFFC000"/>
  </sheetPr>
  <dimension ref="A1:P66"/>
  <sheetViews>
    <sheetView topLeftCell="A3" workbookViewId="0">
      <selection activeCell="H23" sqref="H23"/>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92</v>
      </c>
      <c r="J2" s="1"/>
      <c r="K2" s="1"/>
      <c r="L2" s="1"/>
      <c r="M2" s="1"/>
      <c r="N2" s="1"/>
      <c r="O2" s="1"/>
      <c r="P2" s="1"/>
    </row>
    <row r="3" spans="1:16" ht="15" customHeight="1">
      <c r="A3" s="1"/>
      <c r="B3" s="1"/>
      <c r="C3" s="206" t="s">
        <v>252</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38">
        <f>P57</f>
        <v>0</v>
      </c>
      <c r="L11" s="137" t="s">
        <v>15</v>
      </c>
      <c r="M11" s="46"/>
      <c r="N11" s="200"/>
      <c r="O11" s="201"/>
      <c r="P11" s="137"/>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36" t="s">
        <v>19</v>
      </c>
      <c r="G15" s="136" t="s">
        <v>20</v>
      </c>
      <c r="H15" s="136" t="s">
        <v>36</v>
      </c>
      <c r="I15" s="136" t="s">
        <v>43</v>
      </c>
      <c r="J15" s="136" t="s">
        <v>42</v>
      </c>
      <c r="K15" s="136" t="s">
        <v>8</v>
      </c>
      <c r="L15" s="136" t="s">
        <v>44</v>
      </c>
      <c r="M15" s="136" t="s">
        <v>36</v>
      </c>
      <c r="N15" s="136" t="s">
        <v>43</v>
      </c>
      <c r="O15" s="136"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ht="25.5">
      <c r="A17" s="90"/>
      <c r="B17" s="91"/>
      <c r="C17" s="104" t="s">
        <v>379</v>
      </c>
      <c r="D17" s="92"/>
      <c r="E17" s="93"/>
      <c r="F17" s="94"/>
      <c r="G17" s="94"/>
      <c r="H17" s="94"/>
      <c r="I17" s="94"/>
      <c r="J17" s="94"/>
      <c r="K17" s="94"/>
      <c r="L17" s="94"/>
      <c r="M17" s="94"/>
      <c r="N17" s="94"/>
      <c r="O17" s="94"/>
      <c r="P17" s="95"/>
    </row>
    <row r="18" spans="1:16">
      <c r="A18" s="22">
        <v>1</v>
      </c>
      <c r="B18" s="50"/>
      <c r="C18" s="103" t="s">
        <v>384</v>
      </c>
      <c r="D18" s="87" t="s">
        <v>29</v>
      </c>
      <c r="E18" s="83">
        <v>1.96</v>
      </c>
      <c r="F18" s="29"/>
      <c r="G18" s="29"/>
      <c r="H18" s="29"/>
      <c r="I18" s="29"/>
      <c r="J18" s="29"/>
      <c r="K18" s="29">
        <f>SUM(H18:J18)</f>
        <v>0</v>
      </c>
      <c r="L18" s="29">
        <f>ROUND(E18*F18,2)</f>
        <v>0</v>
      </c>
      <c r="M18" s="29">
        <f>ROUND(E18*H18,2)</f>
        <v>0</v>
      </c>
      <c r="N18" s="29">
        <f>ROUND(E18*I18,2)</f>
        <v>0</v>
      </c>
      <c r="O18" s="29">
        <f>ROUND(E18*J18,2)</f>
        <v>0</v>
      </c>
      <c r="P18" s="76">
        <f>SUM(M18:O18)</f>
        <v>0</v>
      </c>
    </row>
    <row r="19" spans="1:16">
      <c r="A19" s="22">
        <v>2</v>
      </c>
      <c r="B19" s="50"/>
      <c r="C19" s="102" t="s">
        <v>378</v>
      </c>
      <c r="D19" s="87" t="s">
        <v>29</v>
      </c>
      <c r="E19" s="83">
        <f>E18*1.1</f>
        <v>2.16</v>
      </c>
      <c r="F19" s="29"/>
      <c r="G19" s="29"/>
      <c r="H19" s="29"/>
      <c r="I19" s="29"/>
      <c r="J19" s="29"/>
      <c r="K19" s="29">
        <f t="shared" ref="K19:K26" si="0">SUM(H19:J19)</f>
        <v>0</v>
      </c>
      <c r="L19" s="29">
        <f t="shared" ref="L19:L26" si="1">ROUND(E19*F19,2)</f>
        <v>0</v>
      </c>
      <c r="M19" s="29">
        <f t="shared" ref="M19:M26" si="2">ROUND(E19*H19,2)</f>
        <v>0</v>
      </c>
      <c r="N19" s="29">
        <f t="shared" ref="N19:N26" si="3">ROUND(E19*I19,2)</f>
        <v>0</v>
      </c>
      <c r="O19" s="29">
        <f t="shared" ref="O19:O26" si="4">ROUND(E19*J19,2)</f>
        <v>0</v>
      </c>
      <c r="P19" s="76">
        <f t="shared" ref="P19:P26" si="5">SUM(M19:O19)</f>
        <v>0</v>
      </c>
    </row>
    <row r="20" spans="1:16">
      <c r="A20" s="22">
        <v>3</v>
      </c>
      <c r="B20" s="50"/>
      <c r="C20" s="113" t="s">
        <v>386</v>
      </c>
      <c r="D20" s="87" t="s">
        <v>195</v>
      </c>
      <c r="E20" s="83">
        <v>1</v>
      </c>
      <c r="F20" s="29"/>
      <c r="G20" s="29"/>
      <c r="H20" s="29"/>
      <c r="I20" s="29"/>
      <c r="J20" s="29"/>
      <c r="K20" s="29">
        <f t="shared" si="0"/>
        <v>0</v>
      </c>
      <c r="L20" s="29">
        <f t="shared" si="1"/>
        <v>0</v>
      </c>
      <c r="M20" s="29">
        <f t="shared" si="2"/>
        <v>0</v>
      </c>
      <c r="N20" s="29">
        <f t="shared" si="3"/>
        <v>0</v>
      </c>
      <c r="O20" s="29">
        <f t="shared" si="4"/>
        <v>0</v>
      </c>
      <c r="P20" s="76">
        <f t="shared" si="5"/>
        <v>0</v>
      </c>
    </row>
    <row r="21" spans="1:16" ht="25.5">
      <c r="A21" s="22">
        <v>4</v>
      </c>
      <c r="B21" s="50"/>
      <c r="C21" s="103" t="s">
        <v>380</v>
      </c>
      <c r="D21" s="87" t="s">
        <v>29</v>
      </c>
      <c r="E21" s="83">
        <v>1.31</v>
      </c>
      <c r="F21" s="29"/>
      <c r="G21" s="29"/>
      <c r="H21" s="29"/>
      <c r="I21" s="29"/>
      <c r="J21" s="29"/>
      <c r="K21" s="29">
        <f t="shared" si="0"/>
        <v>0</v>
      </c>
      <c r="L21" s="29">
        <f t="shared" si="1"/>
        <v>0</v>
      </c>
      <c r="M21" s="29">
        <f t="shared" si="2"/>
        <v>0</v>
      </c>
      <c r="N21" s="29">
        <f t="shared" si="3"/>
        <v>0</v>
      </c>
      <c r="O21" s="29">
        <f t="shared" si="4"/>
        <v>0</v>
      </c>
      <c r="P21" s="76">
        <f t="shared" si="5"/>
        <v>0</v>
      </c>
    </row>
    <row r="22" spans="1:16" s="118" customFormat="1">
      <c r="A22" s="22">
        <v>5</v>
      </c>
      <c r="B22" s="115"/>
      <c r="C22" s="102" t="s">
        <v>378</v>
      </c>
      <c r="D22" s="87" t="s">
        <v>29</v>
      </c>
      <c r="E22" s="83">
        <f>E21*1.1</f>
        <v>1.44</v>
      </c>
      <c r="F22" s="29"/>
      <c r="G22" s="29"/>
      <c r="H22" s="29"/>
      <c r="I22" s="29"/>
      <c r="J22" s="29"/>
      <c r="K22" s="29">
        <f t="shared" si="0"/>
        <v>0</v>
      </c>
      <c r="L22" s="29">
        <f t="shared" si="1"/>
        <v>0</v>
      </c>
      <c r="M22" s="29">
        <f t="shared" si="2"/>
        <v>0</v>
      </c>
      <c r="N22" s="29">
        <f t="shared" si="3"/>
        <v>0</v>
      </c>
      <c r="O22" s="29">
        <f t="shared" si="4"/>
        <v>0</v>
      </c>
      <c r="P22" s="76">
        <f t="shared" si="5"/>
        <v>0</v>
      </c>
    </row>
    <row r="23" spans="1:16" s="118" customFormat="1">
      <c r="A23" s="22">
        <v>6</v>
      </c>
      <c r="B23" s="115"/>
      <c r="C23" s="113" t="s">
        <v>207</v>
      </c>
      <c r="D23" s="87" t="s">
        <v>195</v>
      </c>
      <c r="E23" s="83">
        <v>1</v>
      </c>
      <c r="F23" s="29"/>
      <c r="G23" s="29"/>
      <c r="H23" s="29"/>
      <c r="I23" s="29"/>
      <c r="J23" s="29"/>
      <c r="K23" s="29">
        <f t="shared" si="0"/>
        <v>0</v>
      </c>
      <c r="L23" s="29">
        <f t="shared" si="1"/>
        <v>0</v>
      </c>
      <c r="M23" s="29">
        <f t="shared" si="2"/>
        <v>0</v>
      </c>
      <c r="N23" s="29">
        <f t="shared" si="3"/>
        <v>0</v>
      </c>
      <c r="O23" s="29">
        <f t="shared" si="4"/>
        <v>0</v>
      </c>
      <c r="P23" s="76">
        <f t="shared" si="5"/>
        <v>0</v>
      </c>
    </row>
    <row r="24" spans="1:16" s="118" customFormat="1">
      <c r="A24" s="22">
        <v>7</v>
      </c>
      <c r="B24" s="115" t="s">
        <v>221</v>
      </c>
      <c r="C24" s="103" t="s">
        <v>381</v>
      </c>
      <c r="D24" s="87" t="s">
        <v>29</v>
      </c>
      <c r="E24" s="83">
        <v>1.1200000000000001</v>
      </c>
      <c r="F24" s="29"/>
      <c r="G24" s="29"/>
      <c r="H24" s="29"/>
      <c r="I24" s="29"/>
      <c r="J24" s="29"/>
      <c r="K24" s="29">
        <f t="shared" si="0"/>
        <v>0</v>
      </c>
      <c r="L24" s="29">
        <f t="shared" si="1"/>
        <v>0</v>
      </c>
      <c r="M24" s="29">
        <f t="shared" si="2"/>
        <v>0</v>
      </c>
      <c r="N24" s="29">
        <f t="shared" si="3"/>
        <v>0</v>
      </c>
      <c r="O24" s="29">
        <f t="shared" si="4"/>
        <v>0</v>
      </c>
      <c r="P24" s="76">
        <f t="shared" si="5"/>
        <v>0</v>
      </c>
    </row>
    <row r="25" spans="1:16" s="118" customFormat="1">
      <c r="A25" s="22">
        <v>8</v>
      </c>
      <c r="B25" s="115"/>
      <c r="C25" s="102" t="s">
        <v>378</v>
      </c>
      <c r="D25" s="87" t="s">
        <v>29</v>
      </c>
      <c r="E25" s="83">
        <f>E24*1.1</f>
        <v>1.23</v>
      </c>
      <c r="F25" s="29"/>
      <c r="G25" s="29"/>
      <c r="H25" s="29"/>
      <c r="I25" s="29"/>
      <c r="J25" s="29"/>
      <c r="K25" s="29">
        <f t="shared" si="0"/>
        <v>0</v>
      </c>
      <c r="L25" s="29">
        <f t="shared" si="1"/>
        <v>0</v>
      </c>
      <c r="M25" s="29">
        <f t="shared" si="2"/>
        <v>0</v>
      </c>
      <c r="N25" s="29">
        <f t="shared" si="3"/>
        <v>0</v>
      </c>
      <c r="O25" s="29">
        <f t="shared" si="4"/>
        <v>0</v>
      </c>
      <c r="P25" s="76">
        <f t="shared" si="5"/>
        <v>0</v>
      </c>
    </row>
    <row r="26" spans="1:16" s="118" customFormat="1">
      <c r="A26" s="22">
        <v>9</v>
      </c>
      <c r="B26" s="115"/>
      <c r="C26" s="113" t="s">
        <v>207</v>
      </c>
      <c r="D26" s="87" t="s">
        <v>195</v>
      </c>
      <c r="E26" s="83">
        <v>1</v>
      </c>
      <c r="F26" s="29"/>
      <c r="G26" s="29"/>
      <c r="H26" s="29"/>
      <c r="I26" s="29"/>
      <c r="J26" s="29"/>
      <c r="K26" s="29">
        <f t="shared" si="0"/>
        <v>0</v>
      </c>
      <c r="L26" s="29">
        <f t="shared" si="1"/>
        <v>0</v>
      </c>
      <c r="M26" s="29">
        <f t="shared" si="2"/>
        <v>0</v>
      </c>
      <c r="N26" s="29">
        <f t="shared" si="3"/>
        <v>0</v>
      </c>
      <c r="O26" s="29">
        <f t="shared" si="4"/>
        <v>0</v>
      </c>
      <c r="P26" s="76">
        <f t="shared" si="5"/>
        <v>0</v>
      </c>
    </row>
    <row r="27" spans="1:16" s="118" customFormat="1">
      <c r="A27" s="114"/>
      <c r="B27" s="115"/>
      <c r="C27" s="104" t="s">
        <v>382</v>
      </c>
      <c r="D27" s="87"/>
      <c r="E27" s="83"/>
      <c r="F27" s="116"/>
      <c r="G27" s="116"/>
      <c r="H27" s="116"/>
      <c r="I27" s="116"/>
      <c r="J27" s="116"/>
      <c r="K27" s="116"/>
      <c r="L27" s="116"/>
      <c r="M27" s="116"/>
      <c r="N27" s="116"/>
      <c r="O27" s="116"/>
      <c r="P27" s="117"/>
    </row>
    <row r="28" spans="1:16">
      <c r="A28" s="22">
        <v>1</v>
      </c>
      <c r="B28" s="50"/>
      <c r="C28" s="103" t="s">
        <v>383</v>
      </c>
      <c r="D28" s="87" t="s">
        <v>29</v>
      </c>
      <c r="E28" s="83">
        <v>3.27</v>
      </c>
      <c r="F28" s="29"/>
      <c r="G28" s="29"/>
      <c r="H28" s="29"/>
      <c r="I28" s="29"/>
      <c r="J28" s="29"/>
      <c r="K28" s="29">
        <f t="shared" ref="K28:K35" si="6">SUM(H28:J28)</f>
        <v>0</v>
      </c>
      <c r="L28" s="29">
        <f t="shared" ref="L28:L35" si="7">ROUND(E28*F28,2)</f>
        <v>0</v>
      </c>
      <c r="M28" s="29">
        <f t="shared" ref="M28:M35" si="8">ROUND(E28*H28,2)</f>
        <v>0</v>
      </c>
      <c r="N28" s="29">
        <f t="shared" ref="N28:N35" si="9">ROUND(E28*I28,2)</f>
        <v>0</v>
      </c>
      <c r="O28" s="29">
        <f t="shared" ref="O28:O35" si="10">ROUND(E28*J28,2)</f>
        <v>0</v>
      </c>
      <c r="P28" s="76">
        <f t="shared" ref="P28:P35" si="11">SUM(M28:O28)</f>
        <v>0</v>
      </c>
    </row>
    <row r="29" spans="1:16">
      <c r="A29" s="22">
        <v>2</v>
      </c>
      <c r="B29" s="50"/>
      <c r="C29" s="102" t="s">
        <v>227</v>
      </c>
      <c r="D29" s="87" t="s">
        <v>29</v>
      </c>
      <c r="E29" s="84">
        <f>E28*1.2</f>
        <v>3.92</v>
      </c>
      <c r="F29" s="29"/>
      <c r="G29" s="29"/>
      <c r="H29" s="29"/>
      <c r="I29" s="29"/>
      <c r="J29" s="29"/>
      <c r="K29" s="29">
        <f t="shared" si="6"/>
        <v>0</v>
      </c>
      <c r="L29" s="29">
        <f t="shared" si="7"/>
        <v>0</v>
      </c>
      <c r="M29" s="29">
        <f t="shared" si="8"/>
        <v>0</v>
      </c>
      <c r="N29" s="29">
        <f t="shared" si="9"/>
        <v>0</v>
      </c>
      <c r="O29" s="29">
        <f t="shared" si="10"/>
        <v>0</v>
      </c>
      <c r="P29" s="76">
        <f t="shared" si="11"/>
        <v>0</v>
      </c>
    </row>
    <row r="30" spans="1:16">
      <c r="A30" s="22">
        <v>3</v>
      </c>
      <c r="B30" s="50"/>
      <c r="C30" s="102" t="s">
        <v>228</v>
      </c>
      <c r="D30" s="87" t="s">
        <v>122</v>
      </c>
      <c r="E30" s="84">
        <v>335.74</v>
      </c>
      <c r="F30" s="29"/>
      <c r="G30" s="29"/>
      <c r="H30" s="29"/>
      <c r="I30" s="29"/>
      <c r="J30" s="29"/>
      <c r="K30" s="29">
        <f t="shared" si="6"/>
        <v>0</v>
      </c>
      <c r="L30" s="29">
        <f t="shared" si="7"/>
        <v>0</v>
      </c>
      <c r="M30" s="29">
        <f t="shared" si="8"/>
        <v>0</v>
      </c>
      <c r="N30" s="29">
        <f t="shared" si="9"/>
        <v>0</v>
      </c>
      <c r="O30" s="29">
        <f t="shared" si="10"/>
        <v>0</v>
      </c>
      <c r="P30" s="76">
        <f t="shared" si="11"/>
        <v>0</v>
      </c>
    </row>
    <row r="31" spans="1:16">
      <c r="A31" s="22">
        <v>4</v>
      </c>
      <c r="B31" s="50"/>
      <c r="C31" s="102" t="s">
        <v>229</v>
      </c>
      <c r="D31" s="87" t="s">
        <v>24</v>
      </c>
      <c r="E31" s="83">
        <v>26.16</v>
      </c>
      <c r="F31" s="29"/>
      <c r="G31" s="29"/>
      <c r="H31" s="29"/>
      <c r="I31" s="29"/>
      <c r="J31" s="29"/>
      <c r="K31" s="29">
        <f t="shared" si="6"/>
        <v>0</v>
      </c>
      <c r="L31" s="29">
        <f t="shared" si="7"/>
        <v>0</v>
      </c>
      <c r="M31" s="29">
        <f t="shared" si="8"/>
        <v>0</v>
      </c>
      <c r="N31" s="29">
        <f t="shared" si="9"/>
        <v>0</v>
      </c>
      <c r="O31" s="29">
        <f t="shared" si="10"/>
        <v>0</v>
      </c>
      <c r="P31" s="76">
        <f t="shared" si="11"/>
        <v>0</v>
      </c>
    </row>
    <row r="32" spans="1:16">
      <c r="A32" s="22">
        <v>5</v>
      </c>
      <c r="B32" s="50"/>
      <c r="C32" s="113" t="s">
        <v>28</v>
      </c>
      <c r="D32" s="87" t="s">
        <v>195</v>
      </c>
      <c r="E32" s="83">
        <v>1</v>
      </c>
      <c r="F32" s="29"/>
      <c r="G32" s="29"/>
      <c r="H32" s="29"/>
      <c r="I32" s="29"/>
      <c r="J32" s="29"/>
      <c r="K32" s="29">
        <f t="shared" si="6"/>
        <v>0</v>
      </c>
      <c r="L32" s="29">
        <f t="shared" si="7"/>
        <v>0</v>
      </c>
      <c r="M32" s="29">
        <f t="shared" si="8"/>
        <v>0</v>
      </c>
      <c r="N32" s="29">
        <f t="shared" si="9"/>
        <v>0</v>
      </c>
      <c r="O32" s="29">
        <f t="shared" si="10"/>
        <v>0</v>
      </c>
      <c r="P32" s="76">
        <f t="shared" si="11"/>
        <v>0</v>
      </c>
    </row>
    <row r="33" spans="1:16">
      <c r="A33" s="22">
        <v>6</v>
      </c>
      <c r="B33" s="50"/>
      <c r="C33" s="103" t="s">
        <v>385</v>
      </c>
      <c r="D33" s="87" t="s">
        <v>29</v>
      </c>
      <c r="E33" s="83">
        <v>1.22</v>
      </c>
      <c r="F33" s="29"/>
      <c r="G33" s="29"/>
      <c r="H33" s="29"/>
      <c r="I33" s="29"/>
      <c r="J33" s="29"/>
      <c r="K33" s="29">
        <f t="shared" si="6"/>
        <v>0</v>
      </c>
      <c r="L33" s="29">
        <f t="shared" si="7"/>
        <v>0</v>
      </c>
      <c r="M33" s="29">
        <f t="shared" si="8"/>
        <v>0</v>
      </c>
      <c r="N33" s="29">
        <f t="shared" si="9"/>
        <v>0</v>
      </c>
      <c r="O33" s="29">
        <f t="shared" si="10"/>
        <v>0</v>
      </c>
      <c r="P33" s="76">
        <f t="shared" si="11"/>
        <v>0</v>
      </c>
    </row>
    <row r="34" spans="1:16">
      <c r="A34" s="22">
        <v>7</v>
      </c>
      <c r="B34" s="50"/>
      <c r="C34" s="102" t="s">
        <v>378</v>
      </c>
      <c r="D34" s="87" t="s">
        <v>29</v>
      </c>
      <c r="E34" s="83">
        <f>E33*1.1</f>
        <v>1.34</v>
      </c>
      <c r="F34" s="29"/>
      <c r="G34" s="29"/>
      <c r="H34" s="29"/>
      <c r="I34" s="29"/>
      <c r="J34" s="29"/>
      <c r="K34" s="29">
        <f t="shared" si="6"/>
        <v>0</v>
      </c>
      <c r="L34" s="29">
        <f t="shared" si="7"/>
        <v>0</v>
      </c>
      <c r="M34" s="29">
        <f t="shared" si="8"/>
        <v>0</v>
      </c>
      <c r="N34" s="29">
        <f t="shared" si="9"/>
        <v>0</v>
      </c>
      <c r="O34" s="29">
        <f t="shared" si="10"/>
        <v>0</v>
      </c>
      <c r="P34" s="76">
        <f t="shared" si="11"/>
        <v>0</v>
      </c>
    </row>
    <row r="35" spans="1:16">
      <c r="A35" s="22">
        <v>8</v>
      </c>
      <c r="B35" s="50"/>
      <c r="C35" s="113" t="s">
        <v>386</v>
      </c>
      <c r="D35" s="87" t="s">
        <v>195</v>
      </c>
      <c r="E35" s="83">
        <v>1</v>
      </c>
      <c r="F35" s="29"/>
      <c r="G35" s="29"/>
      <c r="H35" s="29"/>
      <c r="I35" s="29"/>
      <c r="J35" s="29"/>
      <c r="K35" s="29">
        <f t="shared" si="6"/>
        <v>0</v>
      </c>
      <c r="L35" s="29">
        <f t="shared" si="7"/>
        <v>0</v>
      </c>
      <c r="M35" s="29">
        <f t="shared" si="8"/>
        <v>0</v>
      </c>
      <c r="N35" s="29">
        <f t="shared" si="9"/>
        <v>0</v>
      </c>
      <c r="O35" s="29">
        <f t="shared" si="10"/>
        <v>0</v>
      </c>
      <c r="P35" s="76">
        <f t="shared" si="11"/>
        <v>0</v>
      </c>
    </row>
    <row r="36" spans="1:16" s="118" customFormat="1">
      <c r="A36" s="114"/>
      <c r="B36" s="115"/>
      <c r="C36" s="104" t="s">
        <v>489</v>
      </c>
      <c r="D36" s="87"/>
      <c r="E36" s="83"/>
      <c r="F36" s="116"/>
      <c r="G36" s="116"/>
      <c r="H36" s="116"/>
      <c r="I36" s="116"/>
      <c r="J36" s="116"/>
      <c r="K36" s="116"/>
      <c r="L36" s="116"/>
      <c r="M36" s="116"/>
      <c r="N36" s="116"/>
      <c r="O36" s="116"/>
      <c r="P36" s="117"/>
    </row>
    <row r="37" spans="1:16">
      <c r="A37" s="22">
        <v>1</v>
      </c>
      <c r="B37" s="50"/>
      <c r="C37" s="103" t="s">
        <v>490</v>
      </c>
      <c r="D37" s="87" t="s">
        <v>29</v>
      </c>
      <c r="E37" s="83">
        <v>7.63</v>
      </c>
      <c r="F37" s="29"/>
      <c r="G37" s="29"/>
      <c r="H37" s="29"/>
      <c r="I37" s="29"/>
      <c r="J37" s="29"/>
      <c r="K37" s="29">
        <f t="shared" ref="K37:K39" si="12">SUM(H37:J37)</f>
        <v>0</v>
      </c>
      <c r="L37" s="29">
        <f t="shared" ref="L37:L39" si="13">ROUND(E37*F37,2)</f>
        <v>0</v>
      </c>
      <c r="M37" s="29">
        <f t="shared" ref="M37:M39" si="14">ROUND(E37*H37,2)</f>
        <v>0</v>
      </c>
      <c r="N37" s="29">
        <f t="shared" ref="N37:N39" si="15">ROUND(E37*I37,2)</f>
        <v>0</v>
      </c>
      <c r="O37" s="29">
        <f t="shared" ref="O37:O39" si="16">ROUND(E37*J37,2)</f>
        <v>0</v>
      </c>
      <c r="P37" s="76">
        <f t="shared" ref="P37:P39" si="17">SUM(M37:O37)</f>
        <v>0</v>
      </c>
    </row>
    <row r="38" spans="1:16">
      <c r="A38" s="22">
        <v>2</v>
      </c>
      <c r="B38" s="50"/>
      <c r="C38" s="102" t="s">
        <v>378</v>
      </c>
      <c r="D38" s="87" t="s">
        <v>29</v>
      </c>
      <c r="E38" s="83">
        <f>E37*1.1</f>
        <v>8.39</v>
      </c>
      <c r="F38" s="29"/>
      <c r="G38" s="29"/>
      <c r="H38" s="29"/>
      <c r="I38" s="29"/>
      <c r="J38" s="29"/>
      <c r="K38" s="29">
        <f t="shared" si="12"/>
        <v>0</v>
      </c>
      <c r="L38" s="29">
        <f t="shared" si="13"/>
        <v>0</v>
      </c>
      <c r="M38" s="29">
        <f t="shared" si="14"/>
        <v>0</v>
      </c>
      <c r="N38" s="29">
        <f t="shared" si="15"/>
        <v>0</v>
      </c>
      <c r="O38" s="29">
        <f t="shared" si="16"/>
        <v>0</v>
      </c>
      <c r="P38" s="76">
        <f t="shared" si="17"/>
        <v>0</v>
      </c>
    </row>
    <row r="39" spans="1:16">
      <c r="A39" s="22">
        <v>3</v>
      </c>
      <c r="B39" s="50"/>
      <c r="C39" s="113" t="s">
        <v>207</v>
      </c>
      <c r="D39" s="87" t="s">
        <v>195</v>
      </c>
      <c r="E39" s="83">
        <v>1</v>
      </c>
      <c r="F39" s="29"/>
      <c r="G39" s="29"/>
      <c r="H39" s="29"/>
      <c r="I39" s="29"/>
      <c r="J39" s="29"/>
      <c r="K39" s="29">
        <f t="shared" si="12"/>
        <v>0</v>
      </c>
      <c r="L39" s="29">
        <f t="shared" si="13"/>
        <v>0</v>
      </c>
      <c r="M39" s="29">
        <f t="shared" si="14"/>
        <v>0</v>
      </c>
      <c r="N39" s="29">
        <f t="shared" si="15"/>
        <v>0</v>
      </c>
      <c r="O39" s="29">
        <f t="shared" si="16"/>
        <v>0</v>
      </c>
      <c r="P39" s="76">
        <f t="shared" si="17"/>
        <v>0</v>
      </c>
    </row>
    <row r="40" spans="1:16">
      <c r="A40" s="22"/>
      <c r="B40" s="50"/>
      <c r="C40" s="104" t="s">
        <v>390</v>
      </c>
      <c r="D40" s="87"/>
      <c r="E40" s="83"/>
      <c r="F40" s="29"/>
      <c r="G40" s="29"/>
      <c r="H40" s="29"/>
      <c r="I40" s="29"/>
      <c r="J40" s="29"/>
      <c r="K40" s="29"/>
      <c r="L40" s="29"/>
      <c r="M40" s="29"/>
      <c r="N40" s="29"/>
      <c r="O40" s="29"/>
      <c r="P40" s="76"/>
    </row>
    <row r="41" spans="1:16" ht="38.25">
      <c r="A41" s="22">
        <v>1</v>
      </c>
      <c r="B41" s="50"/>
      <c r="C41" s="103" t="s">
        <v>508</v>
      </c>
      <c r="D41" s="87" t="s">
        <v>25</v>
      </c>
      <c r="E41" s="84">
        <v>810</v>
      </c>
      <c r="F41" s="29"/>
      <c r="G41" s="29"/>
      <c r="H41" s="29"/>
      <c r="I41" s="29"/>
      <c r="J41" s="29"/>
      <c r="K41" s="29">
        <f t="shared" ref="K41:K52" si="18">SUM(H41:J41)</f>
        <v>0</v>
      </c>
      <c r="L41" s="29">
        <f t="shared" ref="L41:L52" si="19">ROUND(E41*F41,2)</f>
        <v>0</v>
      </c>
      <c r="M41" s="29">
        <f t="shared" ref="M41:M52" si="20">ROUND(E41*H41,2)</f>
        <v>0</v>
      </c>
      <c r="N41" s="29">
        <f t="shared" ref="N41:N52" si="21">ROUND(E41*I41,2)</f>
        <v>0</v>
      </c>
      <c r="O41" s="29">
        <f t="shared" ref="O41:O52" si="22">ROUND(E41*J41,2)</f>
        <v>0</v>
      </c>
      <c r="P41" s="76">
        <f t="shared" ref="P41:P52" si="23">SUM(M41:O41)</f>
        <v>0</v>
      </c>
    </row>
    <row r="42" spans="1:16" ht="25.5">
      <c r="A42" s="22">
        <v>2</v>
      </c>
      <c r="B42" s="50"/>
      <c r="C42" s="102" t="s">
        <v>507</v>
      </c>
      <c r="D42" s="87" t="s">
        <v>25</v>
      </c>
      <c r="E42" s="83">
        <f>E41*1.1</f>
        <v>891</v>
      </c>
      <c r="F42" s="29"/>
      <c r="G42" s="29"/>
      <c r="H42" s="29"/>
      <c r="I42" s="29"/>
      <c r="J42" s="29"/>
      <c r="K42" s="29">
        <f t="shared" si="18"/>
        <v>0</v>
      </c>
      <c r="L42" s="29">
        <f t="shared" si="19"/>
        <v>0</v>
      </c>
      <c r="M42" s="29">
        <f t="shared" si="20"/>
        <v>0</v>
      </c>
      <c r="N42" s="29">
        <f t="shared" si="21"/>
        <v>0</v>
      </c>
      <c r="O42" s="29">
        <f t="shared" si="22"/>
        <v>0</v>
      </c>
      <c r="P42" s="76">
        <f t="shared" si="23"/>
        <v>0</v>
      </c>
    </row>
    <row r="43" spans="1:16">
      <c r="A43" s="22">
        <v>3</v>
      </c>
      <c r="B43" s="50"/>
      <c r="C43" s="102" t="s">
        <v>453</v>
      </c>
      <c r="D43" s="87" t="s">
        <v>24</v>
      </c>
      <c r="E43" s="83">
        <v>122.98</v>
      </c>
      <c r="F43" s="29"/>
      <c r="G43" s="29"/>
      <c r="H43" s="29"/>
      <c r="I43" s="29"/>
      <c r="J43" s="29"/>
      <c r="K43" s="29">
        <f t="shared" si="18"/>
        <v>0</v>
      </c>
      <c r="L43" s="29">
        <f t="shared" si="19"/>
        <v>0</v>
      </c>
      <c r="M43" s="29">
        <f t="shared" si="20"/>
        <v>0</v>
      </c>
      <c r="N43" s="29">
        <f t="shared" si="21"/>
        <v>0</v>
      </c>
      <c r="O43" s="29">
        <f t="shared" si="22"/>
        <v>0</v>
      </c>
      <c r="P43" s="76">
        <f t="shared" si="23"/>
        <v>0</v>
      </c>
    </row>
    <row r="44" spans="1:16">
      <c r="A44" s="22">
        <v>4</v>
      </c>
      <c r="B44" s="50"/>
      <c r="C44" s="102" t="s">
        <v>450</v>
      </c>
      <c r="D44" s="87" t="s">
        <v>24</v>
      </c>
      <c r="E44" s="83">
        <v>92.24</v>
      </c>
      <c r="F44" s="29"/>
      <c r="G44" s="29"/>
      <c r="H44" s="29"/>
      <c r="I44" s="29"/>
      <c r="J44" s="29"/>
      <c r="K44" s="29">
        <f t="shared" si="18"/>
        <v>0</v>
      </c>
      <c r="L44" s="29">
        <f t="shared" si="19"/>
        <v>0</v>
      </c>
      <c r="M44" s="29">
        <f t="shared" si="20"/>
        <v>0</v>
      </c>
      <c r="N44" s="29">
        <f t="shared" si="21"/>
        <v>0</v>
      </c>
      <c r="O44" s="29">
        <f t="shared" si="22"/>
        <v>0</v>
      </c>
      <c r="P44" s="76">
        <f t="shared" si="23"/>
        <v>0</v>
      </c>
    </row>
    <row r="45" spans="1:16" ht="38.25">
      <c r="A45" s="22">
        <v>5</v>
      </c>
      <c r="B45" s="50"/>
      <c r="C45" s="113" t="s">
        <v>387</v>
      </c>
      <c r="D45" s="87" t="s">
        <v>195</v>
      </c>
      <c r="E45" s="83">
        <v>1</v>
      </c>
      <c r="F45" s="29"/>
      <c r="G45" s="29"/>
      <c r="H45" s="29"/>
      <c r="I45" s="29"/>
      <c r="J45" s="29"/>
      <c r="K45" s="29">
        <f t="shared" si="18"/>
        <v>0</v>
      </c>
      <c r="L45" s="29">
        <f t="shared" si="19"/>
        <v>0</v>
      </c>
      <c r="M45" s="29">
        <f t="shared" si="20"/>
        <v>0</v>
      </c>
      <c r="N45" s="29">
        <f t="shared" si="21"/>
        <v>0</v>
      </c>
      <c r="O45" s="29">
        <f t="shared" si="22"/>
        <v>0</v>
      </c>
      <c r="P45" s="76">
        <f t="shared" si="23"/>
        <v>0</v>
      </c>
    </row>
    <row r="46" spans="1:16">
      <c r="A46" s="22">
        <v>6</v>
      </c>
      <c r="B46" s="50"/>
      <c r="C46" s="103" t="s">
        <v>388</v>
      </c>
      <c r="D46" s="87" t="s">
        <v>25</v>
      </c>
      <c r="E46" s="84">
        <v>80</v>
      </c>
      <c r="F46" s="29"/>
      <c r="G46" s="29"/>
      <c r="H46" s="29"/>
      <c r="I46" s="29"/>
      <c r="J46" s="29"/>
      <c r="K46" s="29">
        <f t="shared" si="18"/>
        <v>0</v>
      </c>
      <c r="L46" s="29">
        <f t="shared" si="19"/>
        <v>0</v>
      </c>
      <c r="M46" s="29">
        <f t="shared" si="20"/>
        <v>0</v>
      </c>
      <c r="N46" s="29">
        <f t="shared" si="21"/>
        <v>0</v>
      </c>
      <c r="O46" s="29">
        <f t="shared" si="22"/>
        <v>0</v>
      </c>
      <c r="P46" s="76">
        <f t="shared" si="23"/>
        <v>0</v>
      </c>
    </row>
    <row r="47" spans="1:16" ht="25.5">
      <c r="A47" s="22">
        <v>7</v>
      </c>
      <c r="B47" s="50"/>
      <c r="C47" s="102" t="s">
        <v>509</v>
      </c>
      <c r="D47" s="87" t="s">
        <v>25</v>
      </c>
      <c r="E47" s="84">
        <f>E46*1.2</f>
        <v>96</v>
      </c>
      <c r="F47" s="29"/>
      <c r="G47" s="29"/>
      <c r="H47" s="29"/>
      <c r="I47" s="29"/>
      <c r="J47" s="29"/>
      <c r="K47" s="29">
        <f t="shared" si="18"/>
        <v>0</v>
      </c>
      <c r="L47" s="29">
        <f t="shared" si="19"/>
        <v>0</v>
      </c>
      <c r="M47" s="29">
        <f t="shared" si="20"/>
        <v>0</v>
      </c>
      <c r="N47" s="29">
        <f t="shared" si="21"/>
        <v>0</v>
      </c>
      <c r="O47" s="29">
        <f t="shared" si="22"/>
        <v>0</v>
      </c>
      <c r="P47" s="76">
        <f t="shared" si="23"/>
        <v>0</v>
      </c>
    </row>
    <row r="48" spans="1:16">
      <c r="A48" s="22">
        <v>8</v>
      </c>
      <c r="B48" s="50"/>
      <c r="C48" s="113" t="s">
        <v>207</v>
      </c>
      <c r="D48" s="87" t="s">
        <v>195</v>
      </c>
      <c r="E48" s="83">
        <v>1</v>
      </c>
      <c r="F48" s="29"/>
      <c r="G48" s="29"/>
      <c r="H48" s="29"/>
      <c r="I48" s="29"/>
      <c r="J48" s="29"/>
      <c r="K48" s="29">
        <f t="shared" si="18"/>
        <v>0</v>
      </c>
      <c r="L48" s="29">
        <f t="shared" si="19"/>
        <v>0</v>
      </c>
      <c r="M48" s="29">
        <f t="shared" si="20"/>
        <v>0</v>
      </c>
      <c r="N48" s="29">
        <f t="shared" si="21"/>
        <v>0</v>
      </c>
      <c r="O48" s="29">
        <f t="shared" si="22"/>
        <v>0</v>
      </c>
      <c r="P48" s="76">
        <f t="shared" si="23"/>
        <v>0</v>
      </c>
    </row>
    <row r="49" spans="1:16">
      <c r="A49" s="22">
        <v>9</v>
      </c>
      <c r="B49" s="50"/>
      <c r="C49" s="103" t="s">
        <v>389</v>
      </c>
      <c r="D49" s="87" t="s">
        <v>24</v>
      </c>
      <c r="E49" s="84">
        <v>48.6</v>
      </c>
      <c r="F49" s="29"/>
      <c r="G49" s="29"/>
      <c r="H49" s="29"/>
      <c r="I49" s="29"/>
      <c r="J49" s="29"/>
      <c r="K49" s="29">
        <f t="shared" si="18"/>
        <v>0</v>
      </c>
      <c r="L49" s="29">
        <f t="shared" si="19"/>
        <v>0</v>
      </c>
      <c r="M49" s="29">
        <f t="shared" si="20"/>
        <v>0</v>
      </c>
      <c r="N49" s="29">
        <f t="shared" si="21"/>
        <v>0</v>
      </c>
      <c r="O49" s="29">
        <f t="shared" si="22"/>
        <v>0</v>
      </c>
      <c r="P49" s="76">
        <f t="shared" si="23"/>
        <v>0</v>
      </c>
    </row>
    <row r="50" spans="1:16">
      <c r="A50" s="22">
        <v>10</v>
      </c>
      <c r="B50" s="50"/>
      <c r="C50" s="102" t="s">
        <v>454</v>
      </c>
      <c r="D50" s="87" t="s">
        <v>24</v>
      </c>
      <c r="E50" s="83">
        <f>26.6*1.05</f>
        <v>27.93</v>
      </c>
      <c r="F50" s="29"/>
      <c r="G50" s="29"/>
      <c r="H50" s="29"/>
      <c r="I50" s="29"/>
      <c r="J50" s="29"/>
      <c r="K50" s="29">
        <f t="shared" si="18"/>
        <v>0</v>
      </c>
      <c r="L50" s="29">
        <f t="shared" si="19"/>
        <v>0</v>
      </c>
      <c r="M50" s="29">
        <f t="shared" si="20"/>
        <v>0</v>
      </c>
      <c r="N50" s="29">
        <f t="shared" si="21"/>
        <v>0</v>
      </c>
      <c r="O50" s="29">
        <f t="shared" si="22"/>
        <v>0</v>
      </c>
      <c r="P50" s="76">
        <f t="shared" si="23"/>
        <v>0</v>
      </c>
    </row>
    <row r="51" spans="1:16">
      <c r="A51" s="22">
        <v>11</v>
      </c>
      <c r="B51" s="50"/>
      <c r="C51" s="102" t="s">
        <v>455</v>
      </c>
      <c r="D51" s="87" t="s">
        <v>24</v>
      </c>
      <c r="E51" s="84">
        <f>4.4*5*1.05</f>
        <v>23.1</v>
      </c>
      <c r="F51" s="29"/>
      <c r="G51" s="29"/>
      <c r="H51" s="29"/>
      <c r="I51" s="29"/>
      <c r="J51" s="29"/>
      <c r="K51" s="29">
        <f t="shared" si="18"/>
        <v>0</v>
      </c>
      <c r="L51" s="29">
        <f t="shared" si="19"/>
        <v>0</v>
      </c>
      <c r="M51" s="29">
        <f t="shared" si="20"/>
        <v>0</v>
      </c>
      <c r="N51" s="29">
        <f t="shared" si="21"/>
        <v>0</v>
      </c>
      <c r="O51" s="29">
        <f t="shared" si="22"/>
        <v>0</v>
      </c>
      <c r="P51" s="76">
        <f t="shared" si="23"/>
        <v>0</v>
      </c>
    </row>
    <row r="52" spans="1:16" s="82" customFormat="1" ht="14.25">
      <c r="A52" s="22">
        <v>12</v>
      </c>
      <c r="B52" s="50"/>
      <c r="C52" s="113" t="s">
        <v>207</v>
      </c>
      <c r="D52" s="87" t="s">
        <v>195</v>
      </c>
      <c r="E52" s="83">
        <v>1</v>
      </c>
      <c r="F52" s="29"/>
      <c r="G52" s="29"/>
      <c r="H52" s="29"/>
      <c r="I52" s="29"/>
      <c r="J52" s="29"/>
      <c r="K52" s="29">
        <f t="shared" si="18"/>
        <v>0</v>
      </c>
      <c r="L52" s="29">
        <f t="shared" si="19"/>
        <v>0</v>
      </c>
      <c r="M52" s="29">
        <f t="shared" si="20"/>
        <v>0</v>
      </c>
      <c r="N52" s="29">
        <f t="shared" si="21"/>
        <v>0</v>
      </c>
      <c r="O52" s="29">
        <f t="shared" si="22"/>
        <v>0</v>
      </c>
      <c r="P52" s="76">
        <f t="shared" si="23"/>
        <v>0</v>
      </c>
    </row>
    <row r="53" spans="1:16">
      <c r="A53" s="22"/>
      <c r="B53" s="50"/>
      <c r="C53" s="104" t="s">
        <v>395</v>
      </c>
      <c r="D53" s="87"/>
      <c r="E53" s="84"/>
      <c r="F53" s="29"/>
      <c r="G53" s="29"/>
      <c r="H53" s="29"/>
      <c r="I53" s="29"/>
      <c r="J53" s="29"/>
      <c r="K53" s="29"/>
      <c r="L53" s="29"/>
      <c r="M53" s="29"/>
      <c r="N53" s="29"/>
      <c r="O53" s="29"/>
      <c r="P53" s="76"/>
    </row>
    <row r="54" spans="1:16" ht="25.5">
      <c r="A54" s="22">
        <v>1</v>
      </c>
      <c r="B54" s="50"/>
      <c r="C54" s="103" t="s">
        <v>495</v>
      </c>
      <c r="D54" s="87" t="s">
        <v>195</v>
      </c>
      <c r="E54" s="83">
        <v>1</v>
      </c>
      <c r="F54" s="29"/>
      <c r="G54" s="29"/>
      <c r="H54" s="29"/>
      <c r="I54" s="29"/>
      <c r="J54" s="29"/>
      <c r="K54" s="29">
        <f t="shared" ref="K54" si="24">SUM(H54:J54)</f>
        <v>0</v>
      </c>
      <c r="L54" s="29">
        <f t="shared" ref="L54" si="25">ROUND(E54*F54,2)</f>
        <v>0</v>
      </c>
      <c r="M54" s="29">
        <f t="shared" ref="M54" si="26">ROUND(E54*H54,2)</f>
        <v>0</v>
      </c>
      <c r="N54" s="29">
        <f t="shared" ref="N54" si="27">ROUND(E54*I54,2)</f>
        <v>0</v>
      </c>
      <c r="O54" s="29">
        <f t="shared" ref="O54" si="28">ROUND(E54*J54,2)</f>
        <v>0</v>
      </c>
      <c r="P54" s="76">
        <f t="shared" ref="P54" si="29">SUM(M54:O54)</f>
        <v>0</v>
      </c>
    </row>
    <row r="55" spans="1:16">
      <c r="A55" s="22"/>
      <c r="B55" s="50"/>
      <c r="C55" s="102" t="s">
        <v>518</v>
      </c>
      <c r="D55" s="87" t="s">
        <v>122</v>
      </c>
      <c r="E55" s="83">
        <f>87.6*1.1</f>
        <v>96.36</v>
      </c>
      <c r="F55" s="29"/>
      <c r="G55" s="29"/>
      <c r="H55" s="29"/>
      <c r="I55" s="29"/>
      <c r="J55" s="29"/>
      <c r="K55" s="29">
        <f t="shared" ref="K55" si="30">SUM(H55:J55)</f>
        <v>0</v>
      </c>
      <c r="L55" s="29">
        <f t="shared" ref="L55" si="31">ROUND(E55*F55,2)</f>
        <v>0</v>
      </c>
      <c r="M55" s="29">
        <f t="shared" ref="M55" si="32">ROUND(E55*H55,2)</f>
        <v>0</v>
      </c>
      <c r="N55" s="29">
        <f t="shared" ref="N55" si="33">ROUND(E55*I55,2)</f>
        <v>0</v>
      </c>
      <c r="O55" s="29">
        <f t="shared" ref="O55" si="34">ROUND(E55*J55,2)</f>
        <v>0</v>
      </c>
      <c r="P55" s="76">
        <f t="shared" ref="P55" si="35">SUM(M55:O55)</f>
        <v>0</v>
      </c>
    </row>
    <row r="56" spans="1:16" ht="15.75" thickBot="1">
      <c r="A56" s="51"/>
      <c r="B56" s="78"/>
      <c r="C56" s="52"/>
      <c r="D56" s="53"/>
      <c r="E56" s="54"/>
      <c r="F56" s="55"/>
      <c r="G56" s="55"/>
      <c r="H56" s="55"/>
      <c r="I56" s="55"/>
      <c r="J56" s="55"/>
      <c r="K56" s="55"/>
      <c r="L56" s="55"/>
      <c r="M56" s="55"/>
      <c r="N56" s="55"/>
      <c r="O56" s="55"/>
      <c r="P56" s="79"/>
    </row>
    <row r="57" spans="1:16" ht="15.75" thickBot="1">
      <c r="A57" s="86"/>
      <c r="B57" s="189" t="s">
        <v>87</v>
      </c>
      <c r="C57" s="190"/>
      <c r="D57" s="190"/>
      <c r="E57" s="190"/>
      <c r="F57" s="190"/>
      <c r="G57" s="190"/>
      <c r="H57" s="190"/>
      <c r="I57" s="190"/>
      <c r="J57" s="190"/>
      <c r="K57" s="191"/>
      <c r="L57" s="47">
        <f>SUM(L17:L55)</f>
        <v>0</v>
      </c>
      <c r="M57" s="48">
        <f>SUM(M17:M55)</f>
        <v>0</v>
      </c>
      <c r="N57" s="48">
        <f>SUM(N17:N55)</f>
        <v>0</v>
      </c>
      <c r="O57" s="48">
        <f>SUM(O17:O55)</f>
        <v>0</v>
      </c>
      <c r="P57" s="49">
        <f>SUM(P17:P55)</f>
        <v>0</v>
      </c>
    </row>
    <row r="58" spans="1:16">
      <c r="A58" s="3"/>
      <c r="B58" s="3"/>
      <c r="C58" s="3"/>
      <c r="D58" s="3"/>
      <c r="E58" s="3"/>
      <c r="F58" s="3"/>
      <c r="G58" s="3"/>
      <c r="H58" s="3"/>
      <c r="I58" s="3"/>
      <c r="J58" s="3"/>
      <c r="K58" s="3"/>
      <c r="L58" s="3"/>
      <c r="M58" s="3"/>
      <c r="N58" s="3"/>
      <c r="O58" s="3"/>
      <c r="P58" s="3"/>
    </row>
    <row r="59" spans="1:16">
      <c r="A59" s="1"/>
      <c r="B59" s="1"/>
      <c r="C59" s="2"/>
      <c r="D59" s="2"/>
      <c r="E59" s="2"/>
      <c r="F59" s="1"/>
      <c r="G59" s="1"/>
      <c r="H59" s="1"/>
      <c r="I59" s="1"/>
      <c r="J59" s="1"/>
      <c r="K59" s="1"/>
      <c r="L59" s="1"/>
      <c r="M59" s="1"/>
      <c r="N59" s="1"/>
      <c r="O59" s="1"/>
      <c r="P59" s="1"/>
    </row>
    <row r="60" spans="1:16" s="82" customFormat="1" ht="14.25">
      <c r="A60" s="80" t="s">
        <v>32</v>
      </c>
      <c r="B60" s="192" t="str">
        <f>Koptame!B21</f>
        <v>Olga Osadčuka</v>
      </c>
      <c r="C60" s="192"/>
      <c r="D60" s="81"/>
      <c r="E60" s="81"/>
    </row>
    <row r="61" spans="1:16" s="82" customFormat="1" ht="14.25">
      <c r="A61" s="80"/>
      <c r="B61" s="188" t="s">
        <v>26</v>
      </c>
      <c r="C61" s="188"/>
      <c r="D61" s="188"/>
      <c r="E61" s="188"/>
    </row>
    <row r="62" spans="1:16" s="82" customFormat="1" ht="14.25">
      <c r="A62" s="80" t="str">
        <f>Koptame!A23</f>
        <v>Tāme sastādīta 2021.gada 11. aprīlī</v>
      </c>
      <c r="B62" s="80"/>
      <c r="C62" s="80"/>
      <c r="D62" s="80"/>
      <c r="E62" s="80"/>
    </row>
    <row r="63" spans="1:16" s="82" customFormat="1" ht="14.25">
      <c r="A63" s="80"/>
      <c r="B63" s="80"/>
      <c r="C63" s="80"/>
      <c r="D63" s="80"/>
      <c r="E63" s="80"/>
    </row>
    <row r="64" spans="1:16" s="82" customFormat="1" ht="14.25">
      <c r="A64" s="80" t="s">
        <v>33</v>
      </c>
      <c r="B64" s="192" t="str">
        <f>Koptame!B25</f>
        <v>Olga Osadčuka</v>
      </c>
      <c r="C64" s="192"/>
      <c r="D64" s="81"/>
      <c r="E64" s="81"/>
    </row>
    <row r="65" spans="1:5" s="82" customFormat="1" ht="14.25">
      <c r="A65" s="80"/>
      <c r="B65" s="188" t="s">
        <v>26</v>
      </c>
      <c r="C65" s="188"/>
      <c r="D65" s="188"/>
      <c r="E65" s="188"/>
    </row>
    <row r="66" spans="1:5" s="82" customFormat="1" ht="14.25">
      <c r="A66" s="80" t="s">
        <v>34</v>
      </c>
      <c r="B66" s="80"/>
      <c r="C66" s="80" t="str">
        <f>Koptame!B27</f>
        <v>4-02257</v>
      </c>
      <c r="D66" s="80"/>
      <c r="E66" s="80"/>
    </row>
  </sheetData>
  <mergeCells count="29">
    <mergeCell ref="O1:P1"/>
    <mergeCell ref="D2:H2"/>
    <mergeCell ref="C3:N3"/>
    <mergeCell ref="C4:N4"/>
    <mergeCell ref="A6:B6"/>
    <mergeCell ref="C6:N6"/>
    <mergeCell ref="A7:B7"/>
    <mergeCell ref="C7:N7"/>
    <mergeCell ref="A8:B8"/>
    <mergeCell ref="C8:N8"/>
    <mergeCell ref="A9:B9"/>
    <mergeCell ref="C9:N9"/>
    <mergeCell ref="A14:A15"/>
    <mergeCell ref="B14:B15"/>
    <mergeCell ref="C14:C15"/>
    <mergeCell ref="D14:D15"/>
    <mergeCell ref="E14:E15"/>
    <mergeCell ref="A10:B10"/>
    <mergeCell ref="C10:N10"/>
    <mergeCell ref="A11:H11"/>
    <mergeCell ref="I11:J11"/>
    <mergeCell ref="N11:O11"/>
    <mergeCell ref="B65:E65"/>
    <mergeCell ref="F14:K14"/>
    <mergeCell ref="L14:P14"/>
    <mergeCell ref="B57:K57"/>
    <mergeCell ref="B60:C60"/>
    <mergeCell ref="B61:E61"/>
    <mergeCell ref="B64:C64"/>
  </mergeCells>
  <pageMargins left="0.75" right="0.75" top="1" bottom="1" header="0.5" footer="0.5"/>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9EE73-BD05-405F-93D5-1D6EC47789EB}">
  <sheetPr>
    <tabColor rgb="FFFFC000"/>
  </sheetPr>
  <dimension ref="A1:P72"/>
  <sheetViews>
    <sheetView topLeftCell="A2" workbookViewId="0">
      <selection activeCell="I20" sqref="I20"/>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93</v>
      </c>
      <c r="J2" s="1"/>
      <c r="K2" s="1"/>
      <c r="L2" s="1"/>
      <c r="M2" s="1"/>
      <c r="N2" s="1"/>
      <c r="O2" s="1"/>
      <c r="P2" s="1"/>
    </row>
    <row r="3" spans="1:16" ht="15" customHeight="1">
      <c r="A3" s="1"/>
      <c r="B3" s="1"/>
      <c r="C3" s="206" t="s">
        <v>191</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38">
        <f>P63</f>
        <v>0</v>
      </c>
      <c r="L11" s="137" t="s">
        <v>15</v>
      </c>
      <c r="M11" s="46"/>
      <c r="N11" s="200"/>
      <c r="O11" s="201"/>
      <c r="P11" s="137"/>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36" t="s">
        <v>19</v>
      </c>
      <c r="G15" s="136" t="s">
        <v>20</v>
      </c>
      <c r="H15" s="136" t="s">
        <v>36</v>
      </c>
      <c r="I15" s="136" t="s">
        <v>43</v>
      </c>
      <c r="J15" s="136" t="s">
        <v>42</v>
      </c>
      <c r="K15" s="136" t="s">
        <v>8</v>
      </c>
      <c r="L15" s="136" t="s">
        <v>44</v>
      </c>
      <c r="M15" s="136" t="s">
        <v>36</v>
      </c>
      <c r="N15" s="136" t="s">
        <v>43</v>
      </c>
      <c r="O15" s="136"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192</v>
      </c>
      <c r="D17" s="92"/>
      <c r="E17" s="93"/>
      <c r="F17" s="94"/>
      <c r="G17" s="94"/>
      <c r="H17" s="94"/>
      <c r="I17" s="94"/>
      <c r="J17" s="94"/>
      <c r="K17" s="94"/>
      <c r="L17" s="94"/>
      <c r="M17" s="94"/>
      <c r="N17" s="94"/>
      <c r="O17" s="94"/>
      <c r="P17" s="95"/>
    </row>
    <row r="18" spans="1:16" ht="102">
      <c r="A18" s="22">
        <v>1</v>
      </c>
      <c r="B18" s="50"/>
      <c r="C18" s="103" t="s">
        <v>510</v>
      </c>
      <c r="D18" s="87" t="s">
        <v>23</v>
      </c>
      <c r="E18" s="83">
        <v>1</v>
      </c>
      <c r="F18" s="29"/>
      <c r="G18" s="29"/>
      <c r="H18" s="29"/>
      <c r="I18" s="29"/>
      <c r="J18" s="29"/>
      <c r="K18" s="29">
        <f t="shared" ref="K18:K56" si="0">SUM(H18:J18)</f>
        <v>0</v>
      </c>
      <c r="L18" s="29">
        <f t="shared" ref="L18:L56" si="1">ROUND(E18*F18,2)</f>
        <v>0</v>
      </c>
      <c r="M18" s="29">
        <f t="shared" ref="M18:M56" si="2">ROUND(E18*H18,2)</f>
        <v>0</v>
      </c>
      <c r="N18" s="29">
        <f t="shared" ref="N18:N56" si="3">ROUND(E18*I18,2)</f>
        <v>0</v>
      </c>
      <c r="O18" s="29">
        <f t="shared" ref="O18:O56" si="4">ROUND(E18*J18,2)</f>
        <v>0</v>
      </c>
      <c r="P18" s="76">
        <f t="shared" ref="P18:P56" si="5">SUM(M18:O18)</f>
        <v>0</v>
      </c>
    </row>
    <row r="19" spans="1:16">
      <c r="A19" s="22">
        <v>2</v>
      </c>
      <c r="B19" s="50"/>
      <c r="C19" s="102" t="s">
        <v>213</v>
      </c>
      <c r="D19" s="87" t="s">
        <v>195</v>
      </c>
      <c r="E19" s="84">
        <v>1</v>
      </c>
      <c r="F19" s="29"/>
      <c r="G19" s="29"/>
      <c r="H19" s="29"/>
      <c r="I19" s="29"/>
      <c r="J19" s="29"/>
      <c r="K19" s="29">
        <f t="shared" si="0"/>
        <v>0</v>
      </c>
      <c r="L19" s="29">
        <f t="shared" si="1"/>
        <v>0</v>
      </c>
      <c r="M19" s="29">
        <f t="shared" si="2"/>
        <v>0</v>
      </c>
      <c r="N19" s="29">
        <f t="shared" si="3"/>
        <v>0</v>
      </c>
      <c r="O19" s="29">
        <f t="shared" si="4"/>
        <v>0</v>
      </c>
      <c r="P19" s="76">
        <f t="shared" si="5"/>
        <v>0</v>
      </c>
    </row>
    <row r="20" spans="1:16" ht="76.5">
      <c r="A20" s="22">
        <v>3</v>
      </c>
      <c r="B20" s="50"/>
      <c r="C20" s="103" t="s">
        <v>483</v>
      </c>
      <c r="D20" s="87" t="s">
        <v>23</v>
      </c>
      <c r="E20" s="83">
        <v>1</v>
      </c>
      <c r="F20" s="29"/>
      <c r="G20" s="29"/>
      <c r="H20" s="29"/>
      <c r="I20" s="29"/>
      <c r="J20" s="29"/>
      <c r="K20" s="29">
        <f t="shared" si="0"/>
        <v>0</v>
      </c>
      <c r="L20" s="29">
        <f t="shared" si="1"/>
        <v>0</v>
      </c>
      <c r="M20" s="29">
        <f t="shared" si="2"/>
        <v>0</v>
      </c>
      <c r="N20" s="29">
        <f t="shared" si="3"/>
        <v>0</v>
      </c>
      <c r="O20" s="29">
        <f t="shared" si="4"/>
        <v>0</v>
      </c>
      <c r="P20" s="76">
        <f t="shared" si="5"/>
        <v>0</v>
      </c>
    </row>
    <row r="21" spans="1:16" ht="38.25">
      <c r="A21" s="22">
        <v>4</v>
      </c>
      <c r="B21" s="50"/>
      <c r="C21" s="102" t="s">
        <v>208</v>
      </c>
      <c r="D21" s="87" t="s">
        <v>195</v>
      </c>
      <c r="E21" s="84">
        <v>1</v>
      </c>
      <c r="F21" s="29"/>
      <c r="G21" s="29"/>
      <c r="H21" s="29"/>
      <c r="I21" s="29"/>
      <c r="J21" s="29"/>
      <c r="K21" s="29">
        <f t="shared" si="0"/>
        <v>0</v>
      </c>
      <c r="L21" s="29">
        <f t="shared" si="1"/>
        <v>0</v>
      </c>
      <c r="M21" s="29">
        <f t="shared" si="2"/>
        <v>0</v>
      </c>
      <c r="N21" s="29">
        <f t="shared" si="3"/>
        <v>0</v>
      </c>
      <c r="O21" s="29">
        <f t="shared" si="4"/>
        <v>0</v>
      </c>
      <c r="P21" s="76">
        <f t="shared" si="5"/>
        <v>0</v>
      </c>
    </row>
    <row r="22" spans="1:16" ht="63.75">
      <c r="A22" s="22">
        <v>5</v>
      </c>
      <c r="B22" s="50"/>
      <c r="C22" s="103" t="s">
        <v>511</v>
      </c>
      <c r="D22" s="87" t="s">
        <v>23</v>
      </c>
      <c r="E22" s="84">
        <v>2</v>
      </c>
      <c r="F22" s="29"/>
      <c r="G22" s="29"/>
      <c r="H22" s="29"/>
      <c r="I22" s="29"/>
      <c r="J22" s="29"/>
      <c r="K22" s="29">
        <f t="shared" si="0"/>
        <v>0</v>
      </c>
      <c r="L22" s="29">
        <f t="shared" si="1"/>
        <v>0</v>
      </c>
      <c r="M22" s="29">
        <f t="shared" si="2"/>
        <v>0</v>
      </c>
      <c r="N22" s="29">
        <f t="shared" si="3"/>
        <v>0</v>
      </c>
      <c r="O22" s="29">
        <f t="shared" si="4"/>
        <v>0</v>
      </c>
      <c r="P22" s="76">
        <f t="shared" si="5"/>
        <v>0</v>
      </c>
    </row>
    <row r="23" spans="1:16">
      <c r="A23" s="22">
        <v>6</v>
      </c>
      <c r="B23" s="50"/>
      <c r="C23" s="102" t="s">
        <v>200</v>
      </c>
      <c r="D23" s="87" t="s">
        <v>195</v>
      </c>
      <c r="E23" s="84">
        <v>1</v>
      </c>
      <c r="F23" s="29"/>
      <c r="G23" s="29"/>
      <c r="H23" s="29"/>
      <c r="I23" s="29"/>
      <c r="J23" s="29"/>
      <c r="K23" s="29">
        <f t="shared" si="0"/>
        <v>0</v>
      </c>
      <c r="L23" s="29">
        <f t="shared" si="1"/>
        <v>0</v>
      </c>
      <c r="M23" s="29">
        <f t="shared" si="2"/>
        <v>0</v>
      </c>
      <c r="N23" s="29">
        <f t="shared" si="3"/>
        <v>0</v>
      </c>
      <c r="O23" s="29">
        <f t="shared" si="4"/>
        <v>0</v>
      </c>
      <c r="P23" s="76">
        <f t="shared" si="5"/>
        <v>0</v>
      </c>
    </row>
    <row r="24" spans="1:16" ht="89.25">
      <c r="A24" s="22">
        <v>7</v>
      </c>
      <c r="B24" s="50"/>
      <c r="C24" s="103" t="s">
        <v>482</v>
      </c>
      <c r="D24" s="87" t="s">
        <v>23</v>
      </c>
      <c r="E24" s="84">
        <v>1</v>
      </c>
      <c r="F24" s="29"/>
      <c r="G24" s="29"/>
      <c r="H24" s="29"/>
      <c r="I24" s="29"/>
      <c r="J24" s="29"/>
      <c r="K24" s="29">
        <f t="shared" si="0"/>
        <v>0</v>
      </c>
      <c r="L24" s="29">
        <f t="shared" si="1"/>
        <v>0</v>
      </c>
      <c r="M24" s="29">
        <f t="shared" si="2"/>
        <v>0</v>
      </c>
      <c r="N24" s="29">
        <f t="shared" si="3"/>
        <v>0</v>
      </c>
      <c r="O24" s="29">
        <f t="shared" si="4"/>
        <v>0</v>
      </c>
      <c r="P24" s="76">
        <f t="shared" si="5"/>
        <v>0</v>
      </c>
    </row>
    <row r="25" spans="1:16">
      <c r="A25" s="22">
        <v>8</v>
      </c>
      <c r="B25" s="50"/>
      <c r="C25" s="102" t="s">
        <v>213</v>
      </c>
      <c r="D25" s="87" t="s">
        <v>195</v>
      </c>
      <c r="E25" s="84">
        <v>1</v>
      </c>
      <c r="F25" s="29"/>
      <c r="G25" s="29"/>
      <c r="H25" s="29"/>
      <c r="I25" s="29"/>
      <c r="J25" s="29"/>
      <c r="K25" s="29">
        <f t="shared" si="0"/>
        <v>0</v>
      </c>
      <c r="L25" s="29">
        <f t="shared" si="1"/>
        <v>0</v>
      </c>
      <c r="M25" s="29">
        <f t="shared" si="2"/>
        <v>0</v>
      </c>
      <c r="N25" s="29">
        <f t="shared" si="3"/>
        <v>0</v>
      </c>
      <c r="O25" s="29">
        <f t="shared" si="4"/>
        <v>0</v>
      </c>
      <c r="P25" s="76">
        <f t="shared" si="5"/>
        <v>0</v>
      </c>
    </row>
    <row r="26" spans="1:16" ht="76.5">
      <c r="A26" s="22">
        <v>9</v>
      </c>
      <c r="B26" s="50"/>
      <c r="C26" s="103" t="s">
        <v>481</v>
      </c>
      <c r="D26" s="87" t="s">
        <v>23</v>
      </c>
      <c r="E26" s="84">
        <v>2</v>
      </c>
      <c r="F26" s="29"/>
      <c r="G26" s="29"/>
      <c r="H26" s="29"/>
      <c r="I26" s="29"/>
      <c r="J26" s="29"/>
      <c r="K26" s="29">
        <f t="shared" si="0"/>
        <v>0</v>
      </c>
      <c r="L26" s="29">
        <f t="shared" si="1"/>
        <v>0</v>
      </c>
      <c r="M26" s="29">
        <f t="shared" si="2"/>
        <v>0</v>
      </c>
      <c r="N26" s="29">
        <f t="shared" si="3"/>
        <v>0</v>
      </c>
      <c r="O26" s="29">
        <f t="shared" si="4"/>
        <v>0</v>
      </c>
      <c r="P26" s="76">
        <f t="shared" si="5"/>
        <v>0</v>
      </c>
    </row>
    <row r="27" spans="1:16" ht="38.25">
      <c r="A27" s="22">
        <v>10</v>
      </c>
      <c r="B27" s="50"/>
      <c r="C27" s="102" t="s">
        <v>208</v>
      </c>
      <c r="D27" s="87" t="s">
        <v>195</v>
      </c>
      <c r="E27" s="84">
        <v>1</v>
      </c>
      <c r="F27" s="29"/>
      <c r="G27" s="29"/>
      <c r="H27" s="29"/>
      <c r="I27" s="29"/>
      <c r="J27" s="29"/>
      <c r="K27" s="29">
        <f t="shared" si="0"/>
        <v>0</v>
      </c>
      <c r="L27" s="29">
        <f t="shared" si="1"/>
        <v>0</v>
      </c>
      <c r="M27" s="29">
        <f t="shared" si="2"/>
        <v>0</v>
      </c>
      <c r="N27" s="29">
        <f t="shared" si="3"/>
        <v>0</v>
      </c>
      <c r="O27" s="29">
        <f t="shared" si="4"/>
        <v>0</v>
      </c>
      <c r="P27" s="76">
        <f t="shared" si="5"/>
        <v>0</v>
      </c>
    </row>
    <row r="28" spans="1:16" ht="51">
      <c r="A28" s="22">
        <v>11</v>
      </c>
      <c r="B28" s="50"/>
      <c r="C28" s="103" t="s">
        <v>493</v>
      </c>
      <c r="D28" s="87" t="s">
        <v>23</v>
      </c>
      <c r="E28" s="84">
        <v>1</v>
      </c>
      <c r="F28" s="29"/>
      <c r="G28" s="29"/>
      <c r="H28" s="29"/>
      <c r="I28" s="29"/>
      <c r="J28" s="29"/>
      <c r="K28" s="29">
        <f t="shared" si="0"/>
        <v>0</v>
      </c>
      <c r="L28" s="29">
        <f t="shared" si="1"/>
        <v>0</v>
      </c>
      <c r="M28" s="29">
        <f t="shared" si="2"/>
        <v>0</v>
      </c>
      <c r="N28" s="29">
        <f t="shared" si="3"/>
        <v>0</v>
      </c>
      <c r="O28" s="29">
        <f t="shared" si="4"/>
        <v>0</v>
      </c>
      <c r="P28" s="76">
        <f t="shared" si="5"/>
        <v>0</v>
      </c>
    </row>
    <row r="29" spans="1:16">
      <c r="A29" s="22">
        <v>12</v>
      </c>
      <c r="B29" s="50"/>
      <c r="C29" s="102" t="s">
        <v>200</v>
      </c>
      <c r="D29" s="87" t="s">
        <v>195</v>
      </c>
      <c r="E29" s="84">
        <v>1</v>
      </c>
      <c r="F29" s="29"/>
      <c r="G29" s="29"/>
      <c r="H29" s="29"/>
      <c r="I29" s="29"/>
      <c r="J29" s="29"/>
      <c r="K29" s="29">
        <f t="shared" si="0"/>
        <v>0</v>
      </c>
      <c r="L29" s="29">
        <f t="shared" si="1"/>
        <v>0</v>
      </c>
      <c r="M29" s="29">
        <f t="shared" si="2"/>
        <v>0</v>
      </c>
      <c r="N29" s="29">
        <f t="shared" si="3"/>
        <v>0</v>
      </c>
      <c r="O29" s="29">
        <f t="shared" si="4"/>
        <v>0</v>
      </c>
      <c r="P29" s="76">
        <f t="shared" si="5"/>
        <v>0</v>
      </c>
    </row>
    <row r="30" spans="1:16" ht="89.25">
      <c r="A30" s="22">
        <v>13</v>
      </c>
      <c r="B30" s="50"/>
      <c r="C30" s="103" t="s">
        <v>484</v>
      </c>
      <c r="D30" s="87" t="s">
        <v>23</v>
      </c>
      <c r="E30" s="84">
        <v>2</v>
      </c>
      <c r="F30" s="29"/>
      <c r="G30" s="29"/>
      <c r="H30" s="29"/>
      <c r="I30" s="29"/>
      <c r="J30" s="29"/>
      <c r="K30" s="29">
        <f t="shared" si="0"/>
        <v>0</v>
      </c>
      <c r="L30" s="29">
        <f t="shared" si="1"/>
        <v>0</v>
      </c>
      <c r="M30" s="29">
        <f t="shared" si="2"/>
        <v>0</v>
      </c>
      <c r="N30" s="29">
        <f t="shared" si="3"/>
        <v>0</v>
      </c>
      <c r="O30" s="29">
        <f t="shared" si="4"/>
        <v>0</v>
      </c>
      <c r="P30" s="76">
        <f t="shared" si="5"/>
        <v>0</v>
      </c>
    </row>
    <row r="31" spans="1:16" ht="38.25">
      <c r="A31" s="22">
        <v>14</v>
      </c>
      <c r="B31" s="50"/>
      <c r="C31" s="102" t="s">
        <v>208</v>
      </c>
      <c r="D31" s="87" t="s">
        <v>195</v>
      </c>
      <c r="E31" s="84">
        <v>1</v>
      </c>
      <c r="F31" s="29"/>
      <c r="G31" s="29"/>
      <c r="H31" s="29"/>
      <c r="I31" s="29"/>
      <c r="J31" s="29"/>
      <c r="K31" s="29">
        <f t="shared" si="0"/>
        <v>0</v>
      </c>
      <c r="L31" s="29">
        <f t="shared" si="1"/>
        <v>0</v>
      </c>
      <c r="M31" s="29">
        <f t="shared" si="2"/>
        <v>0</v>
      </c>
      <c r="N31" s="29">
        <f t="shared" si="3"/>
        <v>0</v>
      </c>
      <c r="O31" s="29">
        <f t="shared" si="4"/>
        <v>0</v>
      </c>
      <c r="P31" s="76">
        <f t="shared" si="5"/>
        <v>0</v>
      </c>
    </row>
    <row r="32" spans="1:16">
      <c r="A32" s="22">
        <v>15</v>
      </c>
      <c r="B32" s="50"/>
      <c r="C32" s="103" t="s">
        <v>211</v>
      </c>
      <c r="D32" s="87" t="s">
        <v>25</v>
      </c>
      <c r="E32" s="83">
        <v>6.57</v>
      </c>
      <c r="F32" s="29"/>
      <c r="G32" s="29"/>
      <c r="H32" s="29"/>
      <c r="I32" s="29"/>
      <c r="J32" s="29"/>
      <c r="K32" s="29">
        <f t="shared" si="0"/>
        <v>0</v>
      </c>
      <c r="L32" s="29">
        <f t="shared" si="1"/>
        <v>0</v>
      </c>
      <c r="M32" s="29">
        <f t="shared" si="2"/>
        <v>0</v>
      </c>
      <c r="N32" s="29">
        <f t="shared" si="3"/>
        <v>0</v>
      </c>
      <c r="O32" s="29">
        <f t="shared" si="4"/>
        <v>0</v>
      </c>
      <c r="P32" s="76">
        <f t="shared" si="5"/>
        <v>0</v>
      </c>
    </row>
    <row r="33" spans="1:16">
      <c r="A33" s="22">
        <v>16</v>
      </c>
      <c r="B33" s="50"/>
      <c r="C33" s="103" t="s">
        <v>212</v>
      </c>
      <c r="D33" s="87" t="s">
        <v>25</v>
      </c>
      <c r="E33" s="83">
        <v>21.55</v>
      </c>
      <c r="F33" s="29"/>
      <c r="G33" s="29"/>
      <c r="H33" s="29"/>
      <c r="I33" s="29"/>
      <c r="J33" s="29"/>
      <c r="K33" s="29">
        <f t="shared" si="0"/>
        <v>0</v>
      </c>
      <c r="L33" s="29">
        <f t="shared" si="1"/>
        <v>0</v>
      </c>
      <c r="M33" s="29">
        <f t="shared" si="2"/>
        <v>0</v>
      </c>
      <c r="N33" s="29">
        <f t="shared" si="3"/>
        <v>0</v>
      </c>
      <c r="O33" s="29">
        <f t="shared" si="4"/>
        <v>0</v>
      </c>
      <c r="P33" s="76">
        <f t="shared" si="5"/>
        <v>0</v>
      </c>
    </row>
    <row r="34" spans="1:16">
      <c r="A34" s="22"/>
      <c r="B34" s="50"/>
      <c r="C34" s="104" t="s">
        <v>193</v>
      </c>
      <c r="D34" s="87"/>
      <c r="E34" s="84"/>
      <c r="F34" s="29"/>
      <c r="G34" s="29"/>
      <c r="H34" s="29"/>
      <c r="I34" s="29"/>
      <c r="J34" s="29"/>
      <c r="K34" s="29"/>
      <c r="L34" s="29"/>
      <c r="M34" s="29"/>
      <c r="N34" s="29"/>
      <c r="O34" s="29"/>
      <c r="P34" s="76"/>
    </row>
    <row r="35" spans="1:16" ht="76.5">
      <c r="A35" s="22">
        <v>1</v>
      </c>
      <c r="B35" s="50"/>
      <c r="C35" s="103" t="s">
        <v>485</v>
      </c>
      <c r="D35" s="87" t="s">
        <v>23</v>
      </c>
      <c r="E35" s="84">
        <v>6</v>
      </c>
      <c r="F35" s="29"/>
      <c r="G35" s="29"/>
      <c r="H35" s="29"/>
      <c r="I35" s="29"/>
      <c r="J35" s="29"/>
      <c r="K35" s="29">
        <f t="shared" si="0"/>
        <v>0</v>
      </c>
      <c r="L35" s="29">
        <f t="shared" si="1"/>
        <v>0</v>
      </c>
      <c r="M35" s="29">
        <f t="shared" si="2"/>
        <v>0</v>
      </c>
      <c r="N35" s="29">
        <f t="shared" si="3"/>
        <v>0</v>
      </c>
      <c r="O35" s="29">
        <f t="shared" si="4"/>
        <v>0</v>
      </c>
      <c r="P35" s="76">
        <f t="shared" si="5"/>
        <v>0</v>
      </c>
    </row>
    <row r="36" spans="1:16">
      <c r="A36" s="22">
        <v>2</v>
      </c>
      <c r="B36" s="50"/>
      <c r="C36" s="102" t="s">
        <v>203</v>
      </c>
      <c r="D36" s="87" t="s">
        <v>25</v>
      </c>
      <c r="E36" s="84">
        <v>5.41</v>
      </c>
      <c r="F36" s="29"/>
      <c r="G36" s="29"/>
      <c r="H36" s="29"/>
      <c r="I36" s="29"/>
      <c r="J36" s="29"/>
      <c r="K36" s="29">
        <f t="shared" si="0"/>
        <v>0</v>
      </c>
      <c r="L36" s="29">
        <f t="shared" si="1"/>
        <v>0</v>
      </c>
      <c r="M36" s="29">
        <f t="shared" si="2"/>
        <v>0</v>
      </c>
      <c r="N36" s="29">
        <f t="shared" si="3"/>
        <v>0</v>
      </c>
      <c r="O36" s="29">
        <f t="shared" si="4"/>
        <v>0</v>
      </c>
      <c r="P36" s="76">
        <f t="shared" si="5"/>
        <v>0</v>
      </c>
    </row>
    <row r="37" spans="1:16">
      <c r="A37" s="22">
        <v>3</v>
      </c>
      <c r="B37" s="50"/>
      <c r="C37" s="102" t="s">
        <v>200</v>
      </c>
      <c r="D37" s="87" t="s">
        <v>195</v>
      </c>
      <c r="E37" s="84">
        <v>1</v>
      </c>
      <c r="F37" s="29"/>
      <c r="G37" s="29"/>
      <c r="H37" s="29"/>
      <c r="I37" s="29"/>
      <c r="J37" s="29"/>
      <c r="K37" s="29">
        <f t="shared" si="0"/>
        <v>0</v>
      </c>
      <c r="L37" s="29">
        <f t="shared" si="1"/>
        <v>0</v>
      </c>
      <c r="M37" s="29">
        <f t="shared" si="2"/>
        <v>0</v>
      </c>
      <c r="N37" s="29">
        <f t="shared" si="3"/>
        <v>0</v>
      </c>
      <c r="O37" s="29">
        <f t="shared" si="4"/>
        <v>0</v>
      </c>
      <c r="P37" s="76">
        <f t="shared" si="5"/>
        <v>0</v>
      </c>
    </row>
    <row r="38" spans="1:16">
      <c r="A38" s="22">
        <v>4</v>
      </c>
      <c r="B38" s="50"/>
      <c r="C38" s="103" t="s">
        <v>197</v>
      </c>
      <c r="D38" s="87" t="s">
        <v>25</v>
      </c>
      <c r="E38" s="84">
        <v>3.43</v>
      </c>
      <c r="F38" s="29"/>
      <c r="G38" s="29"/>
      <c r="H38" s="29"/>
      <c r="I38" s="29"/>
      <c r="J38" s="29"/>
      <c r="K38" s="29">
        <f t="shared" si="0"/>
        <v>0</v>
      </c>
      <c r="L38" s="29">
        <f t="shared" si="1"/>
        <v>0</v>
      </c>
      <c r="M38" s="29">
        <f t="shared" si="2"/>
        <v>0</v>
      </c>
      <c r="N38" s="29">
        <f t="shared" si="3"/>
        <v>0</v>
      </c>
      <c r="O38" s="29">
        <f t="shared" si="4"/>
        <v>0</v>
      </c>
      <c r="P38" s="76">
        <f t="shared" si="5"/>
        <v>0</v>
      </c>
    </row>
    <row r="39" spans="1:16">
      <c r="A39" s="22">
        <v>5</v>
      </c>
      <c r="B39" s="50"/>
      <c r="C39" s="103" t="s">
        <v>198</v>
      </c>
      <c r="D39" s="87" t="s">
        <v>25</v>
      </c>
      <c r="E39" s="84">
        <v>5.15</v>
      </c>
      <c r="F39" s="29"/>
      <c r="G39" s="29"/>
      <c r="H39" s="29"/>
      <c r="I39" s="29"/>
      <c r="J39" s="29"/>
      <c r="K39" s="29">
        <f t="shared" si="0"/>
        <v>0</v>
      </c>
      <c r="L39" s="29">
        <f t="shared" si="1"/>
        <v>0</v>
      </c>
      <c r="M39" s="29">
        <f t="shared" si="2"/>
        <v>0</v>
      </c>
      <c r="N39" s="29">
        <f t="shared" si="3"/>
        <v>0</v>
      </c>
      <c r="O39" s="29">
        <f t="shared" si="4"/>
        <v>0</v>
      </c>
      <c r="P39" s="76">
        <f t="shared" si="5"/>
        <v>0</v>
      </c>
    </row>
    <row r="40" spans="1:16" ht="76.5">
      <c r="A40" s="22">
        <v>6</v>
      </c>
      <c r="B40" s="50"/>
      <c r="C40" s="103" t="s">
        <v>486</v>
      </c>
      <c r="D40" s="87" t="s">
        <v>23</v>
      </c>
      <c r="E40" s="84">
        <v>6</v>
      </c>
      <c r="F40" s="29"/>
      <c r="G40" s="29"/>
      <c r="H40" s="29"/>
      <c r="I40" s="29"/>
      <c r="J40" s="29"/>
      <c r="K40" s="29">
        <f t="shared" si="0"/>
        <v>0</v>
      </c>
      <c r="L40" s="29">
        <f t="shared" si="1"/>
        <v>0</v>
      </c>
      <c r="M40" s="29">
        <f t="shared" si="2"/>
        <v>0</v>
      </c>
      <c r="N40" s="29">
        <f t="shared" si="3"/>
        <v>0</v>
      </c>
      <c r="O40" s="29">
        <f t="shared" si="4"/>
        <v>0</v>
      </c>
      <c r="P40" s="76">
        <f t="shared" si="5"/>
        <v>0</v>
      </c>
    </row>
    <row r="41" spans="1:16">
      <c r="A41" s="22">
        <v>7</v>
      </c>
      <c r="B41" s="50"/>
      <c r="C41" s="102" t="s">
        <v>203</v>
      </c>
      <c r="D41" s="87" t="s">
        <v>25</v>
      </c>
      <c r="E41" s="84">
        <v>9.9700000000000006</v>
      </c>
      <c r="F41" s="29"/>
      <c r="G41" s="29"/>
      <c r="H41" s="29"/>
      <c r="I41" s="29"/>
      <c r="J41" s="29"/>
      <c r="K41" s="29">
        <f t="shared" si="0"/>
        <v>0</v>
      </c>
      <c r="L41" s="29">
        <f t="shared" si="1"/>
        <v>0</v>
      </c>
      <c r="M41" s="29">
        <f t="shared" si="2"/>
        <v>0</v>
      </c>
      <c r="N41" s="29">
        <f t="shared" si="3"/>
        <v>0</v>
      </c>
      <c r="O41" s="29">
        <f t="shared" si="4"/>
        <v>0</v>
      </c>
      <c r="P41" s="76">
        <f t="shared" si="5"/>
        <v>0</v>
      </c>
    </row>
    <row r="42" spans="1:16">
      <c r="A42" s="22">
        <v>8</v>
      </c>
      <c r="B42" s="50"/>
      <c r="C42" s="102" t="s">
        <v>200</v>
      </c>
      <c r="D42" s="87" t="s">
        <v>195</v>
      </c>
      <c r="E42" s="84">
        <v>1</v>
      </c>
      <c r="F42" s="29"/>
      <c r="G42" s="29"/>
      <c r="H42" s="29"/>
      <c r="I42" s="29"/>
      <c r="J42" s="29"/>
      <c r="K42" s="29">
        <f t="shared" si="0"/>
        <v>0</v>
      </c>
      <c r="L42" s="29">
        <f t="shared" si="1"/>
        <v>0</v>
      </c>
      <c r="M42" s="29">
        <f t="shared" si="2"/>
        <v>0</v>
      </c>
      <c r="N42" s="29">
        <f t="shared" si="3"/>
        <v>0</v>
      </c>
      <c r="O42" s="29">
        <f t="shared" si="4"/>
        <v>0</v>
      </c>
      <c r="P42" s="76">
        <f t="shared" si="5"/>
        <v>0</v>
      </c>
    </row>
    <row r="43" spans="1:16">
      <c r="A43" s="22">
        <v>9</v>
      </c>
      <c r="B43" s="50"/>
      <c r="C43" s="103" t="s">
        <v>201</v>
      </c>
      <c r="D43" s="87" t="s">
        <v>24</v>
      </c>
      <c r="E43" s="84">
        <v>11.1</v>
      </c>
      <c r="F43" s="29"/>
      <c r="G43" s="29"/>
      <c r="H43" s="29"/>
      <c r="I43" s="29"/>
      <c r="J43" s="29"/>
      <c r="K43" s="29">
        <f t="shared" si="0"/>
        <v>0</v>
      </c>
      <c r="L43" s="29">
        <f t="shared" si="1"/>
        <v>0</v>
      </c>
      <c r="M43" s="29">
        <f t="shared" si="2"/>
        <v>0</v>
      </c>
      <c r="N43" s="29">
        <f t="shared" si="3"/>
        <v>0</v>
      </c>
      <c r="O43" s="29">
        <f t="shared" si="4"/>
        <v>0</v>
      </c>
      <c r="P43" s="76">
        <f t="shared" si="5"/>
        <v>0</v>
      </c>
    </row>
    <row r="44" spans="1:16">
      <c r="A44" s="22">
        <v>10</v>
      </c>
      <c r="B44" s="50"/>
      <c r="C44" s="103" t="s">
        <v>202</v>
      </c>
      <c r="D44" s="87" t="s">
        <v>24</v>
      </c>
      <c r="E44" s="84">
        <v>11.1</v>
      </c>
      <c r="F44" s="29"/>
      <c r="G44" s="29"/>
      <c r="H44" s="29"/>
      <c r="I44" s="29"/>
      <c r="J44" s="29"/>
      <c r="K44" s="29">
        <f t="shared" si="0"/>
        <v>0</v>
      </c>
      <c r="L44" s="29">
        <f t="shared" si="1"/>
        <v>0</v>
      </c>
      <c r="M44" s="29">
        <f t="shared" si="2"/>
        <v>0</v>
      </c>
      <c r="N44" s="29">
        <f t="shared" si="3"/>
        <v>0</v>
      </c>
      <c r="O44" s="29">
        <f t="shared" si="4"/>
        <v>0</v>
      </c>
      <c r="P44" s="76">
        <f t="shared" si="5"/>
        <v>0</v>
      </c>
    </row>
    <row r="45" spans="1:16">
      <c r="A45" s="22">
        <v>11</v>
      </c>
      <c r="B45" s="50"/>
      <c r="C45" s="103" t="s">
        <v>196</v>
      </c>
      <c r="D45" s="87" t="s">
        <v>25</v>
      </c>
      <c r="E45" s="84">
        <v>5.64</v>
      </c>
      <c r="F45" s="29"/>
      <c r="G45" s="29"/>
      <c r="H45" s="29"/>
      <c r="I45" s="29"/>
      <c r="J45" s="29"/>
      <c r="K45" s="29">
        <f t="shared" si="0"/>
        <v>0</v>
      </c>
      <c r="L45" s="29">
        <f t="shared" si="1"/>
        <v>0</v>
      </c>
      <c r="M45" s="29">
        <f t="shared" si="2"/>
        <v>0</v>
      </c>
      <c r="N45" s="29">
        <f t="shared" si="3"/>
        <v>0</v>
      </c>
      <c r="O45" s="29">
        <f t="shared" si="4"/>
        <v>0</v>
      </c>
      <c r="P45" s="76">
        <f t="shared" si="5"/>
        <v>0</v>
      </c>
    </row>
    <row r="46" spans="1:16">
      <c r="A46" s="22">
        <v>12</v>
      </c>
      <c r="B46" s="50"/>
      <c r="C46" s="103" t="s">
        <v>199</v>
      </c>
      <c r="D46" s="87" t="s">
        <v>25</v>
      </c>
      <c r="E46" s="84">
        <v>19.739999999999998</v>
      </c>
      <c r="F46" s="29"/>
      <c r="G46" s="29"/>
      <c r="H46" s="29"/>
      <c r="I46" s="29"/>
      <c r="J46" s="29"/>
      <c r="K46" s="29">
        <f t="shared" si="0"/>
        <v>0</v>
      </c>
      <c r="L46" s="29">
        <f t="shared" si="1"/>
        <v>0</v>
      </c>
      <c r="M46" s="29">
        <f t="shared" si="2"/>
        <v>0</v>
      </c>
      <c r="N46" s="29">
        <f t="shared" si="3"/>
        <v>0</v>
      </c>
      <c r="O46" s="29">
        <f t="shared" si="4"/>
        <v>0</v>
      </c>
      <c r="P46" s="76">
        <f t="shared" si="5"/>
        <v>0</v>
      </c>
    </row>
    <row r="47" spans="1:16">
      <c r="A47" s="22"/>
      <c r="B47" s="50"/>
      <c r="C47" s="104" t="s">
        <v>194</v>
      </c>
      <c r="D47" s="87"/>
      <c r="E47" s="84"/>
      <c r="F47" s="29"/>
      <c r="G47" s="29"/>
      <c r="H47" s="29"/>
      <c r="I47" s="29"/>
      <c r="J47" s="29"/>
      <c r="K47" s="29"/>
      <c r="L47" s="29"/>
      <c r="M47" s="29"/>
      <c r="N47" s="29"/>
      <c r="O47" s="29"/>
      <c r="P47" s="76"/>
    </row>
    <row r="48" spans="1:16" ht="178.5">
      <c r="A48" s="22">
        <v>1</v>
      </c>
      <c r="B48" s="50"/>
      <c r="C48" s="103" t="s">
        <v>512</v>
      </c>
      <c r="D48" s="87" t="s">
        <v>23</v>
      </c>
      <c r="E48" s="84">
        <v>1</v>
      </c>
      <c r="F48" s="29"/>
      <c r="G48" s="29"/>
      <c r="H48" s="29"/>
      <c r="I48" s="29"/>
      <c r="J48" s="29"/>
      <c r="K48" s="29">
        <f t="shared" si="0"/>
        <v>0</v>
      </c>
      <c r="L48" s="29">
        <f t="shared" si="1"/>
        <v>0</v>
      </c>
      <c r="M48" s="29">
        <f t="shared" si="2"/>
        <v>0</v>
      </c>
      <c r="N48" s="29">
        <f t="shared" si="3"/>
        <v>0</v>
      </c>
      <c r="O48" s="29">
        <f t="shared" si="4"/>
        <v>0</v>
      </c>
      <c r="P48" s="76">
        <f t="shared" si="5"/>
        <v>0</v>
      </c>
    </row>
    <row r="49" spans="1:16">
      <c r="A49" s="22">
        <v>2</v>
      </c>
      <c r="B49" s="50"/>
      <c r="C49" s="102" t="s">
        <v>200</v>
      </c>
      <c r="D49" s="87" t="s">
        <v>195</v>
      </c>
      <c r="E49" s="84">
        <v>1</v>
      </c>
      <c r="F49" s="29"/>
      <c r="G49" s="29"/>
      <c r="H49" s="29"/>
      <c r="I49" s="29"/>
      <c r="J49" s="29"/>
      <c r="K49" s="29">
        <f t="shared" si="0"/>
        <v>0</v>
      </c>
      <c r="L49" s="29">
        <f t="shared" si="1"/>
        <v>0</v>
      </c>
      <c r="M49" s="29">
        <f t="shared" si="2"/>
        <v>0</v>
      </c>
      <c r="N49" s="29">
        <f t="shared" si="3"/>
        <v>0</v>
      </c>
      <c r="O49" s="29">
        <f t="shared" si="4"/>
        <v>0</v>
      </c>
      <c r="P49" s="76">
        <f t="shared" si="5"/>
        <v>0</v>
      </c>
    </row>
    <row r="50" spans="1:16" ht="25.5">
      <c r="A50" s="22">
        <v>3</v>
      </c>
      <c r="B50" s="50"/>
      <c r="C50" s="103" t="s">
        <v>205</v>
      </c>
      <c r="D50" s="87" t="s">
        <v>25</v>
      </c>
      <c r="E50" s="84">
        <v>6.38</v>
      </c>
      <c r="F50" s="29"/>
      <c r="G50" s="29"/>
      <c r="H50" s="29"/>
      <c r="I50" s="29"/>
      <c r="J50" s="29"/>
      <c r="K50" s="29">
        <f t="shared" si="0"/>
        <v>0</v>
      </c>
      <c r="L50" s="29">
        <f t="shared" si="1"/>
        <v>0</v>
      </c>
      <c r="M50" s="29">
        <f t="shared" si="2"/>
        <v>0</v>
      </c>
      <c r="N50" s="29">
        <f t="shared" si="3"/>
        <v>0</v>
      </c>
      <c r="O50" s="29">
        <f t="shared" si="4"/>
        <v>0</v>
      </c>
      <c r="P50" s="76">
        <f t="shared" si="5"/>
        <v>0</v>
      </c>
    </row>
    <row r="51" spans="1:16" ht="25.5">
      <c r="A51" s="22">
        <v>4</v>
      </c>
      <c r="B51" s="50"/>
      <c r="C51" s="102" t="s">
        <v>456</v>
      </c>
      <c r="D51" s="87" t="s">
        <v>25</v>
      </c>
      <c r="E51" s="84">
        <f>E50*1.1</f>
        <v>7.02</v>
      </c>
      <c r="F51" s="29"/>
      <c r="G51" s="29"/>
      <c r="H51" s="29"/>
      <c r="I51" s="29"/>
      <c r="J51" s="29"/>
      <c r="K51" s="29">
        <f t="shared" si="0"/>
        <v>0</v>
      </c>
      <c r="L51" s="29">
        <f t="shared" si="1"/>
        <v>0</v>
      </c>
      <c r="M51" s="29">
        <f t="shared" si="2"/>
        <v>0</v>
      </c>
      <c r="N51" s="29">
        <f t="shared" si="3"/>
        <v>0</v>
      </c>
      <c r="O51" s="29">
        <f t="shared" si="4"/>
        <v>0</v>
      </c>
      <c r="P51" s="76">
        <f t="shared" si="5"/>
        <v>0</v>
      </c>
    </row>
    <row r="52" spans="1:16">
      <c r="A52" s="22">
        <v>5</v>
      </c>
      <c r="B52" s="50"/>
      <c r="C52" s="102" t="s">
        <v>226</v>
      </c>
      <c r="D52" s="87" t="s">
        <v>195</v>
      </c>
      <c r="E52" s="84">
        <v>1</v>
      </c>
      <c r="F52" s="29"/>
      <c r="G52" s="29"/>
      <c r="H52" s="29"/>
      <c r="I52" s="29"/>
      <c r="J52" s="29"/>
      <c r="K52" s="29">
        <f t="shared" si="0"/>
        <v>0</v>
      </c>
      <c r="L52" s="29">
        <f t="shared" si="1"/>
        <v>0</v>
      </c>
      <c r="M52" s="29">
        <f t="shared" si="2"/>
        <v>0</v>
      </c>
      <c r="N52" s="29">
        <f t="shared" si="3"/>
        <v>0</v>
      </c>
      <c r="O52" s="29">
        <f t="shared" si="4"/>
        <v>0</v>
      </c>
      <c r="P52" s="76">
        <f t="shared" si="5"/>
        <v>0</v>
      </c>
    </row>
    <row r="53" spans="1:16" ht="216.75">
      <c r="A53" s="22">
        <v>6</v>
      </c>
      <c r="B53" s="50"/>
      <c r="C53" s="103" t="s">
        <v>513</v>
      </c>
      <c r="D53" s="87" t="s">
        <v>23</v>
      </c>
      <c r="E53" s="84">
        <v>2</v>
      </c>
      <c r="F53" s="29"/>
      <c r="G53" s="29"/>
      <c r="H53" s="29"/>
      <c r="I53" s="29"/>
      <c r="J53" s="29"/>
      <c r="K53" s="29">
        <f t="shared" si="0"/>
        <v>0</v>
      </c>
      <c r="L53" s="29">
        <f t="shared" si="1"/>
        <v>0</v>
      </c>
      <c r="M53" s="29">
        <f t="shared" si="2"/>
        <v>0</v>
      </c>
      <c r="N53" s="29">
        <f t="shared" si="3"/>
        <v>0</v>
      </c>
      <c r="O53" s="29">
        <f t="shared" si="4"/>
        <v>0</v>
      </c>
      <c r="P53" s="76">
        <f t="shared" si="5"/>
        <v>0</v>
      </c>
    </row>
    <row r="54" spans="1:16">
      <c r="A54" s="22">
        <v>7</v>
      </c>
      <c r="B54" s="50"/>
      <c r="C54" s="102" t="s">
        <v>200</v>
      </c>
      <c r="D54" s="87" t="s">
        <v>195</v>
      </c>
      <c r="E54" s="84">
        <v>1</v>
      </c>
      <c r="F54" s="29"/>
      <c r="G54" s="29"/>
      <c r="H54" s="29"/>
      <c r="I54" s="29"/>
      <c r="J54" s="29"/>
      <c r="K54" s="29">
        <f t="shared" ref="K54" si="6">SUM(H54:J54)</f>
        <v>0</v>
      </c>
      <c r="L54" s="29">
        <f t="shared" ref="L54" si="7">ROUND(E54*F54,2)</f>
        <v>0</v>
      </c>
      <c r="M54" s="29">
        <f t="shared" ref="M54" si="8">ROUND(E54*H54,2)</f>
        <v>0</v>
      </c>
      <c r="N54" s="29">
        <f t="shared" ref="N54" si="9">ROUND(E54*I54,2)</f>
        <v>0</v>
      </c>
      <c r="O54" s="29">
        <f t="shared" ref="O54" si="10">ROUND(E54*J54,2)</f>
        <v>0</v>
      </c>
      <c r="P54" s="76">
        <f t="shared" ref="P54" si="11">SUM(M54:O54)</f>
        <v>0</v>
      </c>
    </row>
    <row r="55" spans="1:16" ht="25.5">
      <c r="A55" s="22">
        <v>8</v>
      </c>
      <c r="B55" s="50"/>
      <c r="C55" s="103" t="s">
        <v>206</v>
      </c>
      <c r="D55" s="87" t="s">
        <v>25</v>
      </c>
      <c r="E55" s="84">
        <v>8.16</v>
      </c>
      <c r="F55" s="29"/>
      <c r="G55" s="29"/>
      <c r="H55" s="29"/>
      <c r="I55" s="29"/>
      <c r="J55" s="29"/>
      <c r="K55" s="29">
        <f t="shared" ref="K55" si="12">SUM(H55:J55)</f>
        <v>0</v>
      </c>
      <c r="L55" s="29">
        <f t="shared" ref="L55" si="13">ROUND(E55*F55,2)</f>
        <v>0</v>
      </c>
      <c r="M55" s="29">
        <f t="shared" ref="M55" si="14">ROUND(E55*H55,2)</f>
        <v>0</v>
      </c>
      <c r="N55" s="29">
        <f t="shared" ref="N55" si="15">ROUND(E55*I55,2)</f>
        <v>0</v>
      </c>
      <c r="O55" s="29">
        <f t="shared" ref="O55" si="16">ROUND(E55*J55,2)</f>
        <v>0</v>
      </c>
      <c r="P55" s="76">
        <f t="shared" ref="P55" si="17">SUM(M55:O55)</f>
        <v>0</v>
      </c>
    </row>
    <row r="56" spans="1:16">
      <c r="A56" s="22">
        <v>9</v>
      </c>
      <c r="B56" s="50"/>
      <c r="C56" s="102" t="s">
        <v>203</v>
      </c>
      <c r="D56" s="87" t="s">
        <v>25</v>
      </c>
      <c r="E56" s="84">
        <f>E55*1.05</f>
        <v>8.57</v>
      </c>
      <c r="F56" s="29"/>
      <c r="G56" s="29"/>
      <c r="H56" s="29"/>
      <c r="I56" s="29"/>
      <c r="J56" s="29"/>
      <c r="K56" s="29">
        <f t="shared" si="0"/>
        <v>0</v>
      </c>
      <c r="L56" s="29">
        <f t="shared" si="1"/>
        <v>0</v>
      </c>
      <c r="M56" s="29">
        <f t="shared" si="2"/>
        <v>0</v>
      </c>
      <c r="N56" s="29">
        <f t="shared" si="3"/>
        <v>0</v>
      </c>
      <c r="O56" s="29">
        <f t="shared" si="4"/>
        <v>0</v>
      </c>
      <c r="P56" s="76">
        <f t="shared" si="5"/>
        <v>0</v>
      </c>
    </row>
    <row r="57" spans="1:16">
      <c r="A57" s="22">
        <v>10</v>
      </c>
      <c r="B57" s="50"/>
      <c r="C57" s="102" t="s">
        <v>204</v>
      </c>
      <c r="D57" s="87" t="s">
        <v>25</v>
      </c>
      <c r="E57" s="84">
        <f>E55*1.1</f>
        <v>8.98</v>
      </c>
      <c r="F57" s="29"/>
      <c r="G57" s="29"/>
      <c r="H57" s="29"/>
      <c r="I57" s="29"/>
      <c r="J57" s="29"/>
      <c r="K57" s="29">
        <f t="shared" ref="K57:K58" si="18">SUM(H57:J57)</f>
        <v>0</v>
      </c>
      <c r="L57" s="29">
        <f t="shared" ref="L57:L58" si="19">ROUND(E57*F57,2)</f>
        <v>0</v>
      </c>
      <c r="M57" s="29">
        <f t="shared" ref="M57:M58" si="20">ROUND(E57*H57,2)</f>
        <v>0</v>
      </c>
      <c r="N57" s="29">
        <f t="shared" ref="N57:N58" si="21">ROUND(E57*I57,2)</f>
        <v>0</v>
      </c>
      <c r="O57" s="29">
        <f t="shared" ref="O57:O58" si="22">ROUND(E57*J57,2)</f>
        <v>0</v>
      </c>
      <c r="P57" s="76">
        <f t="shared" ref="P57:P58" si="23">SUM(M57:O57)</f>
        <v>0</v>
      </c>
    </row>
    <row r="58" spans="1:16">
      <c r="A58" s="22">
        <v>11</v>
      </c>
      <c r="B58" s="50"/>
      <c r="C58" s="102" t="s">
        <v>226</v>
      </c>
      <c r="D58" s="87" t="s">
        <v>195</v>
      </c>
      <c r="E58" s="84">
        <v>1</v>
      </c>
      <c r="F58" s="29"/>
      <c r="G58" s="29"/>
      <c r="H58" s="29"/>
      <c r="I58" s="29"/>
      <c r="J58" s="29"/>
      <c r="K58" s="29">
        <f t="shared" si="18"/>
        <v>0</v>
      </c>
      <c r="L58" s="29">
        <f t="shared" si="19"/>
        <v>0</v>
      </c>
      <c r="M58" s="29">
        <f t="shared" si="20"/>
        <v>0</v>
      </c>
      <c r="N58" s="29">
        <f t="shared" si="21"/>
        <v>0</v>
      </c>
      <c r="O58" s="29">
        <f t="shared" si="22"/>
        <v>0</v>
      </c>
      <c r="P58" s="76">
        <f t="shared" si="23"/>
        <v>0</v>
      </c>
    </row>
    <row r="59" spans="1:16" ht="127.5">
      <c r="A59" s="22">
        <v>12</v>
      </c>
      <c r="B59" s="50"/>
      <c r="C59" s="103" t="s">
        <v>487</v>
      </c>
      <c r="D59" s="87" t="s">
        <v>23</v>
      </c>
      <c r="E59" s="83">
        <v>2</v>
      </c>
      <c r="F59" s="29"/>
      <c r="G59" s="29"/>
      <c r="H59" s="29"/>
      <c r="I59" s="29"/>
      <c r="J59" s="29"/>
      <c r="K59" s="29">
        <f t="shared" ref="K59" si="24">SUM(H59:J59)</f>
        <v>0</v>
      </c>
      <c r="L59" s="29">
        <f t="shared" ref="L59" si="25">ROUND(E59*F59,2)</f>
        <v>0</v>
      </c>
      <c r="M59" s="29">
        <f t="shared" ref="M59" si="26">ROUND(E59*H59,2)</f>
        <v>0</v>
      </c>
      <c r="N59" s="29">
        <f t="shared" ref="N59" si="27">ROUND(E59*I59,2)</f>
        <v>0</v>
      </c>
      <c r="O59" s="29">
        <f t="shared" ref="O59" si="28">ROUND(E59*J59,2)</f>
        <v>0</v>
      </c>
      <c r="P59" s="76">
        <f t="shared" ref="P59" si="29">SUM(M59:O59)</f>
        <v>0</v>
      </c>
    </row>
    <row r="60" spans="1:16" ht="38.25">
      <c r="A60" s="22">
        <v>13</v>
      </c>
      <c r="B60" s="50"/>
      <c r="C60" s="102" t="s">
        <v>208</v>
      </c>
      <c r="D60" s="87" t="s">
        <v>195</v>
      </c>
      <c r="E60" s="84">
        <v>1</v>
      </c>
      <c r="F60" s="29"/>
      <c r="G60" s="29"/>
      <c r="H60" s="29"/>
      <c r="I60" s="29"/>
      <c r="J60" s="29"/>
      <c r="K60" s="29">
        <f t="shared" ref="K60:K61" si="30">SUM(H60:J60)</f>
        <v>0</v>
      </c>
      <c r="L60" s="29">
        <f t="shared" ref="L60:L61" si="31">ROUND(E60*F60,2)</f>
        <v>0</v>
      </c>
      <c r="M60" s="29">
        <f t="shared" ref="M60:M61" si="32">ROUND(E60*H60,2)</f>
        <v>0</v>
      </c>
      <c r="N60" s="29">
        <f t="shared" ref="N60:N61" si="33">ROUND(E60*I60,2)</f>
        <v>0</v>
      </c>
      <c r="O60" s="29">
        <f t="shared" ref="O60:O61" si="34">ROUND(E60*J60,2)</f>
        <v>0</v>
      </c>
      <c r="P60" s="76">
        <f t="shared" ref="P60:P61" si="35">SUM(M60:O60)</f>
        <v>0</v>
      </c>
    </row>
    <row r="61" spans="1:16">
      <c r="A61" s="22">
        <v>14</v>
      </c>
      <c r="B61" s="50"/>
      <c r="C61" s="103" t="s">
        <v>209</v>
      </c>
      <c r="D61" s="87" t="s">
        <v>25</v>
      </c>
      <c r="E61" s="83">
        <v>10.61</v>
      </c>
      <c r="F61" s="29"/>
      <c r="G61" s="29"/>
      <c r="H61" s="29"/>
      <c r="I61" s="29"/>
      <c r="J61" s="29"/>
      <c r="K61" s="29">
        <f t="shared" si="30"/>
        <v>0</v>
      </c>
      <c r="L61" s="29">
        <f t="shared" si="31"/>
        <v>0</v>
      </c>
      <c r="M61" s="29">
        <f t="shared" si="32"/>
        <v>0</v>
      </c>
      <c r="N61" s="29">
        <f t="shared" si="33"/>
        <v>0</v>
      </c>
      <c r="O61" s="29">
        <f t="shared" si="34"/>
        <v>0</v>
      </c>
      <c r="P61" s="76">
        <f t="shared" si="35"/>
        <v>0</v>
      </c>
    </row>
    <row r="62" spans="1:16" ht="15.75" thickBot="1">
      <c r="A62" s="51"/>
      <c r="B62" s="78"/>
      <c r="C62" s="52"/>
      <c r="D62" s="53"/>
      <c r="E62" s="54"/>
      <c r="F62" s="55"/>
      <c r="G62" s="55"/>
      <c r="H62" s="55"/>
      <c r="I62" s="55"/>
      <c r="J62" s="55"/>
      <c r="K62" s="55"/>
      <c r="L62" s="55"/>
      <c r="M62" s="55"/>
      <c r="N62" s="55"/>
      <c r="O62" s="55"/>
      <c r="P62" s="79"/>
    </row>
    <row r="63" spans="1:16" ht="15.75" thickBot="1">
      <c r="A63" s="86"/>
      <c r="B63" s="189" t="s">
        <v>87</v>
      </c>
      <c r="C63" s="190"/>
      <c r="D63" s="190"/>
      <c r="E63" s="190"/>
      <c r="F63" s="190"/>
      <c r="G63" s="190"/>
      <c r="H63" s="190"/>
      <c r="I63" s="190"/>
      <c r="J63" s="190"/>
      <c r="K63" s="191"/>
      <c r="L63" s="47">
        <f>SUM(L17:L61)</f>
        <v>0</v>
      </c>
      <c r="M63" s="48">
        <f>SUM(M17:M61)</f>
        <v>0</v>
      </c>
      <c r="N63" s="48">
        <f>SUM(N17:N61)</f>
        <v>0</v>
      </c>
      <c r="O63" s="48">
        <f>SUM(O17:O61)</f>
        <v>0</v>
      </c>
      <c r="P63" s="49">
        <f>SUM(P17:P61)</f>
        <v>0</v>
      </c>
    </row>
    <row r="64" spans="1:16">
      <c r="A64" s="3"/>
      <c r="B64" s="3"/>
      <c r="C64" s="3"/>
      <c r="D64" s="3"/>
      <c r="E64" s="3"/>
      <c r="F64" s="3"/>
      <c r="G64" s="3"/>
      <c r="H64" s="3"/>
      <c r="I64" s="3"/>
      <c r="J64" s="3"/>
      <c r="K64" s="3"/>
      <c r="L64" s="3"/>
      <c r="M64" s="3"/>
      <c r="N64" s="3"/>
      <c r="O64" s="3"/>
      <c r="P64" s="3"/>
    </row>
    <row r="65" spans="1:16">
      <c r="A65" s="1"/>
      <c r="B65" s="1"/>
      <c r="C65" s="2"/>
      <c r="D65" s="2"/>
      <c r="E65" s="2"/>
      <c r="F65" s="1"/>
      <c r="G65" s="1"/>
      <c r="H65" s="1"/>
      <c r="I65" s="1"/>
      <c r="J65" s="1"/>
      <c r="K65" s="1"/>
      <c r="L65" s="1"/>
      <c r="M65" s="1"/>
      <c r="N65" s="1"/>
      <c r="O65" s="1"/>
      <c r="P65" s="1"/>
    </row>
    <row r="66" spans="1:16" s="82" customFormat="1" ht="14.25">
      <c r="A66" s="80" t="s">
        <v>32</v>
      </c>
      <c r="B66" s="192" t="str">
        <f>Koptame!B21</f>
        <v>Olga Osadčuka</v>
      </c>
      <c r="C66" s="192"/>
      <c r="D66" s="81"/>
      <c r="E66" s="81"/>
    </row>
    <row r="67" spans="1:16" s="82" customFormat="1" ht="14.25">
      <c r="A67" s="80"/>
      <c r="B67" s="188" t="s">
        <v>26</v>
      </c>
      <c r="C67" s="188"/>
      <c r="D67" s="188"/>
      <c r="E67" s="188"/>
    </row>
    <row r="68" spans="1:16" s="82" customFormat="1" ht="14.25">
      <c r="A68" s="80" t="str">
        <f>Koptame!A23</f>
        <v>Tāme sastādīta 2021.gada 11. aprīlī</v>
      </c>
      <c r="B68" s="80"/>
      <c r="C68" s="80"/>
      <c r="D68" s="80"/>
      <c r="E68" s="80"/>
    </row>
    <row r="69" spans="1:16" s="82" customFormat="1" ht="14.25">
      <c r="A69" s="80"/>
      <c r="B69" s="80"/>
      <c r="C69" s="80"/>
      <c r="D69" s="80"/>
      <c r="E69" s="80"/>
    </row>
    <row r="70" spans="1:16" s="82" customFormat="1" ht="14.25">
      <c r="A70" s="80" t="s">
        <v>33</v>
      </c>
      <c r="B70" s="192" t="str">
        <f>Koptame!B25</f>
        <v>Olga Osadčuka</v>
      </c>
      <c r="C70" s="192"/>
      <c r="D70" s="81"/>
      <c r="E70" s="81"/>
    </row>
    <row r="71" spans="1:16" s="82" customFormat="1" ht="14.25">
      <c r="A71" s="80"/>
      <c r="B71" s="188" t="s">
        <v>26</v>
      </c>
      <c r="C71" s="188"/>
      <c r="D71" s="188"/>
      <c r="E71" s="188"/>
    </row>
    <row r="72" spans="1:16" s="82" customFormat="1" ht="14.25">
      <c r="A72" s="80" t="s">
        <v>34</v>
      </c>
      <c r="B72" s="80"/>
      <c r="C72" s="80" t="str">
        <f>Koptame!B27</f>
        <v>4-02257</v>
      </c>
      <c r="D72" s="80"/>
      <c r="E72" s="80"/>
    </row>
  </sheetData>
  <mergeCells count="29">
    <mergeCell ref="O1:P1"/>
    <mergeCell ref="D2:H2"/>
    <mergeCell ref="C3:N3"/>
    <mergeCell ref="C4:N4"/>
    <mergeCell ref="A6:B6"/>
    <mergeCell ref="C6:N6"/>
    <mergeCell ref="A7:B7"/>
    <mergeCell ref="C7:N7"/>
    <mergeCell ref="A8:B8"/>
    <mergeCell ref="C8:N8"/>
    <mergeCell ref="A9:B9"/>
    <mergeCell ref="C9:N9"/>
    <mergeCell ref="A14:A15"/>
    <mergeCell ref="B14:B15"/>
    <mergeCell ref="C14:C15"/>
    <mergeCell ref="D14:D15"/>
    <mergeCell ref="E14:E15"/>
    <mergeCell ref="A10:B10"/>
    <mergeCell ref="C10:N10"/>
    <mergeCell ref="A11:H11"/>
    <mergeCell ref="I11:J11"/>
    <mergeCell ref="N11:O11"/>
    <mergeCell ref="B71:E71"/>
    <mergeCell ref="F14:K14"/>
    <mergeCell ref="L14:P14"/>
    <mergeCell ref="B63:K63"/>
    <mergeCell ref="B66:C66"/>
    <mergeCell ref="B67:E67"/>
    <mergeCell ref="B70:C70"/>
  </mergeCells>
  <pageMargins left="0.75" right="0.75" top="1" bottom="1" header="0.5" footer="0.5"/>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6D4F-6EBE-4CF9-89B5-B0428F1CDF22}">
  <sheetPr>
    <tabColor rgb="FFFFC000"/>
  </sheetPr>
  <dimension ref="A1:P51"/>
  <sheetViews>
    <sheetView workbookViewId="0">
      <selection activeCell="J23" sqref="J23"/>
    </sheetView>
  </sheetViews>
  <sheetFormatPr defaultColWidth="8.85546875" defaultRowHeight="15"/>
  <cols>
    <col min="1" max="1" width="8.85546875" style="74"/>
    <col min="2" max="2" width="9.85546875" style="74" customWidth="1"/>
    <col min="3" max="3" width="42.5703125" style="74" customWidth="1"/>
    <col min="4" max="7" width="8.85546875" style="74"/>
    <col min="8" max="11" width="10.7109375" style="74" customWidth="1"/>
    <col min="12" max="12" width="8.85546875" style="74"/>
    <col min="13" max="16" width="10.7109375" style="74" customWidth="1"/>
    <col min="17" max="16384" width="8.85546875" style="74"/>
  </cols>
  <sheetData>
    <row r="1" spans="1:16">
      <c r="A1" s="1"/>
      <c r="B1" s="1"/>
      <c r="C1" s="2"/>
      <c r="D1" s="2"/>
      <c r="E1" s="2"/>
      <c r="F1" s="1"/>
      <c r="G1" s="1"/>
      <c r="H1" s="1"/>
      <c r="I1" s="1"/>
      <c r="J1" s="1"/>
      <c r="K1" s="1"/>
      <c r="L1" s="1"/>
      <c r="M1" s="1"/>
      <c r="N1" s="1"/>
      <c r="O1" s="204" t="s">
        <v>46</v>
      </c>
      <c r="P1" s="204"/>
    </row>
    <row r="2" spans="1:16">
      <c r="A2" s="1"/>
      <c r="B2" s="1"/>
      <c r="C2" s="2"/>
      <c r="D2" s="205" t="s">
        <v>13</v>
      </c>
      <c r="E2" s="205"/>
      <c r="F2" s="205"/>
      <c r="G2" s="205"/>
      <c r="H2" s="205"/>
      <c r="I2" s="101" t="s">
        <v>414</v>
      </c>
      <c r="J2" s="1"/>
      <c r="K2" s="1"/>
      <c r="L2" s="1"/>
      <c r="M2" s="1"/>
      <c r="N2" s="1"/>
      <c r="O2" s="1"/>
      <c r="P2" s="1"/>
    </row>
    <row r="3" spans="1:16" ht="15" customHeight="1">
      <c r="A3" s="1"/>
      <c r="B3" s="1"/>
      <c r="C3" s="206" t="s">
        <v>415</v>
      </c>
      <c r="D3" s="206"/>
      <c r="E3" s="206"/>
      <c r="F3" s="206"/>
      <c r="G3" s="206"/>
      <c r="H3" s="206"/>
      <c r="I3" s="206"/>
      <c r="J3" s="206"/>
      <c r="K3" s="206"/>
      <c r="L3" s="206"/>
      <c r="M3" s="206"/>
      <c r="N3" s="206"/>
      <c r="O3" s="1"/>
      <c r="P3" s="1"/>
    </row>
    <row r="4" spans="1:16" ht="15" customHeight="1">
      <c r="A4" s="1"/>
      <c r="B4" s="1"/>
      <c r="C4" s="207" t="s">
        <v>39</v>
      </c>
      <c r="D4" s="207"/>
      <c r="E4" s="207"/>
      <c r="F4" s="207"/>
      <c r="G4" s="207"/>
      <c r="H4" s="207"/>
      <c r="I4" s="207"/>
      <c r="J4" s="207"/>
      <c r="K4" s="207"/>
      <c r="L4" s="207"/>
      <c r="M4" s="207"/>
      <c r="N4" s="207"/>
      <c r="O4" s="1"/>
      <c r="P4" s="1"/>
    </row>
    <row r="5" spans="1:16">
      <c r="A5" s="1"/>
      <c r="B5" s="1"/>
      <c r="C5" s="24"/>
      <c r="D5" s="24"/>
      <c r="E5" s="24"/>
      <c r="F5" s="24"/>
      <c r="G5" s="24"/>
      <c r="H5" s="24"/>
      <c r="I5" s="24"/>
      <c r="J5" s="24"/>
      <c r="K5" s="24"/>
      <c r="L5" s="24"/>
      <c r="M5" s="24"/>
      <c r="N5" s="24"/>
      <c r="O5" s="1"/>
      <c r="P5" s="1"/>
    </row>
    <row r="6" spans="1:16">
      <c r="A6" s="167" t="s">
        <v>0</v>
      </c>
      <c r="B6" s="167"/>
      <c r="C6" s="145" t="str">
        <f>Koptame!B3</f>
        <v>Darbnīcas ēkas pārbūve Strazdu ielā 7, Liepajā (kad.Nr. 17000110043)</v>
      </c>
      <c r="D6" s="145"/>
      <c r="E6" s="145"/>
      <c r="F6" s="145"/>
      <c r="G6" s="145"/>
      <c r="H6" s="145"/>
      <c r="I6" s="145"/>
      <c r="J6" s="145"/>
      <c r="K6" s="145"/>
      <c r="L6" s="145"/>
      <c r="M6" s="145"/>
      <c r="N6" s="145"/>
      <c r="O6" s="1"/>
      <c r="P6" s="1"/>
    </row>
    <row r="7" spans="1:16" ht="15" customHeight="1">
      <c r="A7" s="167" t="s">
        <v>1</v>
      </c>
      <c r="B7" s="167"/>
      <c r="C7" s="145" t="str">
        <f>Koptame!B4</f>
        <v>Darbnīcas ēkas pārbūve</v>
      </c>
      <c r="D7" s="145"/>
      <c r="E7" s="145"/>
      <c r="F7" s="145"/>
      <c r="G7" s="145"/>
      <c r="H7" s="145"/>
      <c r="I7" s="145"/>
      <c r="J7" s="145"/>
      <c r="K7" s="145"/>
      <c r="L7" s="145"/>
      <c r="M7" s="145"/>
      <c r="N7" s="145"/>
      <c r="O7" s="1"/>
      <c r="P7" s="1"/>
    </row>
    <row r="8" spans="1:16" ht="15" customHeight="1">
      <c r="A8" s="167" t="s">
        <v>2</v>
      </c>
      <c r="B8" s="167"/>
      <c r="C8" s="145" t="str">
        <f>Koptame!B5</f>
        <v>Strazdu iela 7, Liepaja (kad.Nr. 17000110043)</v>
      </c>
      <c r="D8" s="145"/>
      <c r="E8" s="145"/>
      <c r="F8" s="145"/>
      <c r="G8" s="145"/>
      <c r="H8" s="145"/>
      <c r="I8" s="145"/>
      <c r="J8" s="145"/>
      <c r="K8" s="145"/>
      <c r="L8" s="145"/>
      <c r="M8" s="145"/>
      <c r="N8" s="145"/>
      <c r="O8" s="1"/>
      <c r="P8" s="1"/>
    </row>
    <row r="9" spans="1:16">
      <c r="A9" s="167" t="s">
        <v>3</v>
      </c>
      <c r="B9" s="167"/>
      <c r="C9" s="168"/>
      <c r="D9" s="168"/>
      <c r="E9" s="168"/>
      <c r="F9" s="168"/>
      <c r="G9" s="168"/>
      <c r="H9" s="168"/>
      <c r="I9" s="168"/>
      <c r="J9" s="168"/>
      <c r="K9" s="168"/>
      <c r="L9" s="168"/>
      <c r="M9" s="168"/>
      <c r="N9" s="168"/>
      <c r="O9" s="1"/>
      <c r="P9" s="1"/>
    </row>
    <row r="10" spans="1:16">
      <c r="A10" s="167"/>
      <c r="B10" s="167"/>
      <c r="C10" s="168"/>
      <c r="D10" s="168"/>
      <c r="E10" s="168"/>
      <c r="F10" s="168"/>
      <c r="G10" s="168"/>
      <c r="H10" s="168"/>
      <c r="I10" s="168"/>
      <c r="J10" s="168"/>
      <c r="K10" s="168"/>
      <c r="L10" s="168"/>
      <c r="M10" s="168"/>
      <c r="N10" s="168"/>
      <c r="O10" s="1"/>
      <c r="P10" s="1"/>
    </row>
    <row r="11" spans="1:16" s="75" customFormat="1">
      <c r="A11" s="199" t="s">
        <v>58</v>
      </c>
      <c r="B11" s="199"/>
      <c r="C11" s="199"/>
      <c r="D11" s="199"/>
      <c r="E11" s="199"/>
      <c r="F11" s="199"/>
      <c r="G11" s="199"/>
      <c r="H11" s="199"/>
      <c r="I11" s="201" t="s">
        <v>14</v>
      </c>
      <c r="J11" s="201"/>
      <c r="K11" s="138">
        <f>P42</f>
        <v>0</v>
      </c>
      <c r="L11" s="137" t="s">
        <v>15</v>
      </c>
      <c r="M11" s="46"/>
      <c r="N11" s="200"/>
      <c r="O11" s="201"/>
      <c r="P11" s="137"/>
    </row>
    <row r="12" spans="1:16">
      <c r="A12" s="3"/>
      <c r="B12" s="3"/>
      <c r="C12" s="3"/>
      <c r="D12" s="3"/>
      <c r="E12" s="3"/>
      <c r="F12" s="3"/>
      <c r="G12" s="3"/>
      <c r="H12" s="3"/>
      <c r="I12" s="4"/>
      <c r="J12" s="4"/>
      <c r="K12" s="4"/>
      <c r="L12" s="23"/>
      <c r="M12" s="45" t="str">
        <f>Kopsav!A38</f>
        <v>Tāme sastādīta 2021.gada 11. aprīlī</v>
      </c>
      <c r="N12" s="4"/>
      <c r="O12" s="4"/>
      <c r="P12" s="4"/>
    </row>
    <row r="13" spans="1:16" ht="15.75" thickBot="1">
      <c r="A13" s="3"/>
      <c r="B13" s="3"/>
      <c r="C13" s="3"/>
      <c r="D13" s="3"/>
      <c r="E13" s="3"/>
      <c r="F13" s="3"/>
      <c r="G13" s="3"/>
      <c r="H13" s="3"/>
      <c r="I13" s="3"/>
      <c r="J13" s="3"/>
      <c r="K13" s="3"/>
      <c r="L13" s="3"/>
      <c r="M13" s="3"/>
      <c r="N13" s="3"/>
      <c r="O13" s="3"/>
      <c r="P13" s="3"/>
    </row>
    <row r="14" spans="1:16">
      <c r="A14" s="193" t="s">
        <v>5</v>
      </c>
      <c r="B14" s="195" t="s">
        <v>16</v>
      </c>
      <c r="C14" s="195" t="s">
        <v>41</v>
      </c>
      <c r="D14" s="197" t="s">
        <v>55</v>
      </c>
      <c r="E14" s="197" t="s">
        <v>56</v>
      </c>
      <c r="F14" s="202" t="s">
        <v>17</v>
      </c>
      <c r="G14" s="202"/>
      <c r="H14" s="202"/>
      <c r="I14" s="202"/>
      <c r="J14" s="202"/>
      <c r="K14" s="202"/>
      <c r="L14" s="202" t="s">
        <v>18</v>
      </c>
      <c r="M14" s="202"/>
      <c r="N14" s="202"/>
      <c r="O14" s="202"/>
      <c r="P14" s="203"/>
    </row>
    <row r="15" spans="1:16" ht="51.75" thickBot="1">
      <c r="A15" s="194"/>
      <c r="B15" s="196"/>
      <c r="C15" s="196"/>
      <c r="D15" s="198"/>
      <c r="E15" s="198"/>
      <c r="F15" s="136" t="s">
        <v>19</v>
      </c>
      <c r="G15" s="136" t="s">
        <v>20</v>
      </c>
      <c r="H15" s="136" t="s">
        <v>36</v>
      </c>
      <c r="I15" s="136" t="s">
        <v>43</v>
      </c>
      <c r="J15" s="136" t="s">
        <v>42</v>
      </c>
      <c r="K15" s="136" t="s">
        <v>8</v>
      </c>
      <c r="L15" s="136" t="s">
        <v>44</v>
      </c>
      <c r="M15" s="136" t="s">
        <v>36</v>
      </c>
      <c r="N15" s="136" t="s">
        <v>43</v>
      </c>
      <c r="O15" s="136" t="s">
        <v>42</v>
      </c>
      <c r="P15" s="89" t="s">
        <v>45</v>
      </c>
    </row>
    <row r="16" spans="1:16" ht="15.75" thickBot="1">
      <c r="A16" s="96" t="s">
        <v>21</v>
      </c>
      <c r="B16" s="97" t="s">
        <v>22</v>
      </c>
      <c r="C16" s="98">
        <v>3</v>
      </c>
      <c r="D16" s="99">
        <v>4</v>
      </c>
      <c r="E16" s="98">
        <v>5</v>
      </c>
      <c r="F16" s="99">
        <v>6</v>
      </c>
      <c r="G16" s="98">
        <v>7</v>
      </c>
      <c r="H16" s="98">
        <v>8</v>
      </c>
      <c r="I16" s="99">
        <v>9</v>
      </c>
      <c r="J16" s="99">
        <v>10</v>
      </c>
      <c r="K16" s="98">
        <v>11</v>
      </c>
      <c r="L16" s="98">
        <v>12</v>
      </c>
      <c r="M16" s="98">
        <v>13</v>
      </c>
      <c r="N16" s="99">
        <v>14</v>
      </c>
      <c r="O16" s="99">
        <v>15</v>
      </c>
      <c r="P16" s="100">
        <v>16</v>
      </c>
    </row>
    <row r="17" spans="1:16">
      <c r="A17" s="90"/>
      <c r="B17" s="91"/>
      <c r="C17" s="104" t="s">
        <v>261</v>
      </c>
      <c r="D17" s="92"/>
      <c r="E17" s="93"/>
      <c r="F17" s="94"/>
      <c r="G17" s="94"/>
      <c r="H17" s="94"/>
      <c r="I17" s="94"/>
      <c r="J17" s="94"/>
      <c r="K17" s="94"/>
      <c r="L17" s="94"/>
      <c r="M17" s="94"/>
      <c r="N17" s="94"/>
      <c r="O17" s="94"/>
      <c r="P17" s="95"/>
    </row>
    <row r="18" spans="1:16" ht="25.5">
      <c r="A18" s="22">
        <v>1</v>
      </c>
      <c r="B18" s="50"/>
      <c r="C18" s="25" t="s">
        <v>262</v>
      </c>
      <c r="D18" s="87" t="s">
        <v>264</v>
      </c>
      <c r="E18" s="83">
        <v>2</v>
      </c>
      <c r="F18" s="29"/>
      <c r="G18" s="29"/>
      <c r="H18" s="29"/>
      <c r="I18" s="29"/>
      <c r="J18" s="29"/>
      <c r="K18" s="29">
        <f>SUM(H18:J18)</f>
        <v>0</v>
      </c>
      <c r="L18" s="29">
        <f>ROUND(E18*F18,2)</f>
        <v>0</v>
      </c>
      <c r="M18" s="29">
        <f>ROUND(E18*H18,2)</f>
        <v>0</v>
      </c>
      <c r="N18" s="29">
        <f>ROUND(E18*I18,2)</f>
        <v>0</v>
      </c>
      <c r="O18" s="29">
        <f>ROUND(E18*J18,2)</f>
        <v>0</v>
      </c>
      <c r="P18" s="76">
        <f>SUM(M18:O18)</f>
        <v>0</v>
      </c>
    </row>
    <row r="19" spans="1:16" ht="51">
      <c r="A19" s="22">
        <v>2</v>
      </c>
      <c r="B19" s="50"/>
      <c r="C19" s="25" t="s">
        <v>267</v>
      </c>
      <c r="D19" s="87" t="s">
        <v>195</v>
      </c>
      <c r="E19" s="83">
        <v>3</v>
      </c>
      <c r="F19" s="29"/>
      <c r="G19" s="29"/>
      <c r="H19" s="29"/>
      <c r="I19" s="29"/>
      <c r="J19" s="29"/>
      <c r="K19" s="29">
        <f t="shared" ref="K19:K36" si="0">SUM(H19:J19)</f>
        <v>0</v>
      </c>
      <c r="L19" s="29">
        <f t="shared" ref="L19:L36" si="1">ROUND(E19*F19,2)</f>
        <v>0</v>
      </c>
      <c r="M19" s="29">
        <f t="shared" ref="M19:M36" si="2">ROUND(E19*H19,2)</f>
        <v>0</v>
      </c>
      <c r="N19" s="29">
        <f t="shared" ref="N19:N36" si="3">ROUND(E19*I19,2)</f>
        <v>0</v>
      </c>
      <c r="O19" s="29">
        <f t="shared" ref="O19:O36" si="4">ROUND(E19*J19,2)</f>
        <v>0</v>
      </c>
      <c r="P19" s="76">
        <f t="shared" ref="P19:P36" si="5">SUM(M19:O19)</f>
        <v>0</v>
      </c>
    </row>
    <row r="20" spans="1:16">
      <c r="A20" s="22">
        <v>3</v>
      </c>
      <c r="B20" s="50"/>
      <c r="C20" s="25" t="s">
        <v>259</v>
      </c>
      <c r="D20" s="87" t="s">
        <v>195</v>
      </c>
      <c r="E20" s="83">
        <v>3</v>
      </c>
      <c r="F20" s="29"/>
      <c r="G20" s="29"/>
      <c r="H20" s="29"/>
      <c r="I20" s="29"/>
      <c r="J20" s="29"/>
      <c r="K20" s="29">
        <f t="shared" si="0"/>
        <v>0</v>
      </c>
      <c r="L20" s="29">
        <f t="shared" si="1"/>
        <v>0</v>
      </c>
      <c r="M20" s="29">
        <f t="shared" si="2"/>
        <v>0</v>
      </c>
      <c r="N20" s="29">
        <f t="shared" si="3"/>
        <v>0</v>
      </c>
      <c r="O20" s="29">
        <f t="shared" si="4"/>
        <v>0</v>
      </c>
      <c r="P20" s="76">
        <f t="shared" si="5"/>
        <v>0</v>
      </c>
    </row>
    <row r="21" spans="1:16" s="118" customFormat="1" ht="38.25">
      <c r="A21" s="22">
        <v>4</v>
      </c>
      <c r="B21" s="115"/>
      <c r="C21" s="25" t="s">
        <v>268</v>
      </c>
      <c r="D21" s="87" t="s">
        <v>195</v>
      </c>
      <c r="E21" s="83">
        <v>1</v>
      </c>
      <c r="F21" s="29"/>
      <c r="G21" s="29"/>
      <c r="H21" s="29"/>
      <c r="I21" s="29"/>
      <c r="J21" s="29"/>
      <c r="K21" s="29">
        <f t="shared" si="0"/>
        <v>0</v>
      </c>
      <c r="L21" s="29">
        <f t="shared" si="1"/>
        <v>0</v>
      </c>
      <c r="M21" s="29">
        <f t="shared" si="2"/>
        <v>0</v>
      </c>
      <c r="N21" s="29">
        <f t="shared" si="3"/>
        <v>0</v>
      </c>
      <c r="O21" s="29">
        <f t="shared" si="4"/>
        <v>0</v>
      </c>
      <c r="P21" s="76">
        <f t="shared" si="5"/>
        <v>0</v>
      </c>
    </row>
    <row r="22" spans="1:16" s="118" customFormat="1" ht="25.5">
      <c r="A22" s="22">
        <v>5</v>
      </c>
      <c r="B22" s="115"/>
      <c r="C22" s="25" t="s">
        <v>269</v>
      </c>
      <c r="D22" s="87" t="s">
        <v>24</v>
      </c>
      <c r="E22" s="83">
        <v>50</v>
      </c>
      <c r="F22" s="29"/>
      <c r="G22" s="29"/>
      <c r="H22" s="29"/>
      <c r="I22" s="29"/>
      <c r="J22" s="29"/>
      <c r="K22" s="29">
        <f t="shared" si="0"/>
        <v>0</v>
      </c>
      <c r="L22" s="29">
        <f t="shared" si="1"/>
        <v>0</v>
      </c>
      <c r="M22" s="29">
        <f t="shared" si="2"/>
        <v>0</v>
      </c>
      <c r="N22" s="29">
        <f t="shared" si="3"/>
        <v>0</v>
      </c>
      <c r="O22" s="29">
        <f t="shared" si="4"/>
        <v>0</v>
      </c>
      <c r="P22" s="76">
        <f t="shared" si="5"/>
        <v>0</v>
      </c>
    </row>
    <row r="23" spans="1:16" s="118" customFormat="1" ht="25.5">
      <c r="A23" s="22">
        <v>6</v>
      </c>
      <c r="B23" s="115" t="s">
        <v>221</v>
      </c>
      <c r="C23" s="25" t="s">
        <v>270</v>
      </c>
      <c r="D23" s="87" t="s">
        <v>24</v>
      </c>
      <c r="E23" s="83">
        <v>20</v>
      </c>
      <c r="F23" s="29"/>
      <c r="G23" s="29"/>
      <c r="H23" s="29"/>
      <c r="I23" s="29"/>
      <c r="J23" s="29"/>
      <c r="K23" s="29">
        <f t="shared" si="0"/>
        <v>0</v>
      </c>
      <c r="L23" s="29">
        <f t="shared" si="1"/>
        <v>0</v>
      </c>
      <c r="M23" s="29">
        <f t="shared" si="2"/>
        <v>0</v>
      </c>
      <c r="N23" s="29">
        <f t="shared" si="3"/>
        <v>0</v>
      </c>
      <c r="O23" s="29">
        <f t="shared" si="4"/>
        <v>0</v>
      </c>
      <c r="P23" s="76">
        <f t="shared" si="5"/>
        <v>0</v>
      </c>
    </row>
    <row r="24" spans="1:16" s="118" customFormat="1" ht="25.5">
      <c r="A24" s="22">
        <v>7</v>
      </c>
      <c r="B24" s="115"/>
      <c r="C24" s="25" t="s">
        <v>271</v>
      </c>
      <c r="D24" s="87" t="s">
        <v>24</v>
      </c>
      <c r="E24" s="83">
        <v>30</v>
      </c>
      <c r="F24" s="29"/>
      <c r="G24" s="29"/>
      <c r="H24" s="29"/>
      <c r="I24" s="29"/>
      <c r="J24" s="29"/>
      <c r="K24" s="29">
        <f t="shared" si="0"/>
        <v>0</v>
      </c>
      <c r="L24" s="29">
        <f t="shared" si="1"/>
        <v>0</v>
      </c>
      <c r="M24" s="29">
        <f t="shared" si="2"/>
        <v>0</v>
      </c>
      <c r="N24" s="29">
        <f t="shared" si="3"/>
        <v>0</v>
      </c>
      <c r="O24" s="29">
        <f t="shared" si="4"/>
        <v>0</v>
      </c>
      <c r="P24" s="76">
        <f t="shared" si="5"/>
        <v>0</v>
      </c>
    </row>
    <row r="25" spans="1:16" s="118" customFormat="1">
      <c r="A25" s="22">
        <v>8</v>
      </c>
      <c r="B25" s="115"/>
      <c r="C25" s="25" t="s">
        <v>272</v>
      </c>
      <c r="D25" s="87" t="s">
        <v>195</v>
      </c>
      <c r="E25" s="83">
        <v>1</v>
      </c>
      <c r="F25" s="29"/>
      <c r="G25" s="29"/>
      <c r="H25" s="29"/>
      <c r="I25" s="29"/>
      <c r="J25" s="29"/>
      <c r="K25" s="29">
        <f t="shared" si="0"/>
        <v>0</v>
      </c>
      <c r="L25" s="29">
        <f t="shared" si="1"/>
        <v>0</v>
      </c>
      <c r="M25" s="29">
        <f t="shared" si="2"/>
        <v>0</v>
      </c>
      <c r="N25" s="29">
        <f t="shared" si="3"/>
        <v>0</v>
      </c>
      <c r="O25" s="29">
        <f t="shared" si="4"/>
        <v>0</v>
      </c>
      <c r="P25" s="76">
        <f t="shared" si="5"/>
        <v>0</v>
      </c>
    </row>
    <row r="26" spans="1:16" s="118" customFormat="1" ht="25.5">
      <c r="A26" s="22">
        <v>9</v>
      </c>
      <c r="B26" s="115"/>
      <c r="C26" s="25" t="s">
        <v>273</v>
      </c>
      <c r="D26" s="87" t="s">
        <v>24</v>
      </c>
      <c r="E26" s="83">
        <v>50</v>
      </c>
      <c r="F26" s="29"/>
      <c r="G26" s="29"/>
      <c r="H26" s="29"/>
      <c r="I26" s="29"/>
      <c r="J26" s="29"/>
      <c r="K26" s="29">
        <f t="shared" si="0"/>
        <v>0</v>
      </c>
      <c r="L26" s="29">
        <f t="shared" si="1"/>
        <v>0</v>
      </c>
      <c r="M26" s="29">
        <f t="shared" si="2"/>
        <v>0</v>
      </c>
      <c r="N26" s="29">
        <f t="shared" si="3"/>
        <v>0</v>
      </c>
      <c r="O26" s="29">
        <f t="shared" si="4"/>
        <v>0</v>
      </c>
      <c r="P26" s="76">
        <f t="shared" si="5"/>
        <v>0</v>
      </c>
    </row>
    <row r="27" spans="1:16" s="118" customFormat="1" ht="25.5">
      <c r="A27" s="22">
        <v>10</v>
      </c>
      <c r="B27" s="115" t="s">
        <v>221</v>
      </c>
      <c r="C27" s="25" t="s">
        <v>274</v>
      </c>
      <c r="D27" s="87" t="s">
        <v>24</v>
      </c>
      <c r="E27" s="83">
        <v>20</v>
      </c>
      <c r="F27" s="29"/>
      <c r="G27" s="29"/>
      <c r="H27" s="29"/>
      <c r="I27" s="29"/>
      <c r="J27" s="29"/>
      <c r="K27" s="29">
        <f t="shared" si="0"/>
        <v>0</v>
      </c>
      <c r="L27" s="29">
        <f t="shared" si="1"/>
        <v>0</v>
      </c>
      <c r="M27" s="29">
        <f t="shared" si="2"/>
        <v>0</v>
      </c>
      <c r="N27" s="29">
        <f t="shared" si="3"/>
        <v>0</v>
      </c>
      <c r="O27" s="29">
        <f t="shared" si="4"/>
        <v>0</v>
      </c>
      <c r="P27" s="76">
        <f t="shared" si="5"/>
        <v>0</v>
      </c>
    </row>
    <row r="28" spans="1:16" ht="25.5">
      <c r="A28" s="22">
        <v>11</v>
      </c>
      <c r="B28" s="50"/>
      <c r="C28" s="25" t="s">
        <v>275</v>
      </c>
      <c r="D28" s="87" t="s">
        <v>24</v>
      </c>
      <c r="E28" s="83">
        <v>30</v>
      </c>
      <c r="F28" s="29"/>
      <c r="G28" s="29"/>
      <c r="H28" s="29"/>
      <c r="I28" s="29"/>
      <c r="J28" s="29"/>
      <c r="K28" s="29">
        <f t="shared" si="0"/>
        <v>0</v>
      </c>
      <c r="L28" s="29">
        <f t="shared" si="1"/>
        <v>0</v>
      </c>
      <c r="M28" s="29">
        <f t="shared" si="2"/>
        <v>0</v>
      </c>
      <c r="N28" s="29">
        <f t="shared" si="3"/>
        <v>0</v>
      </c>
      <c r="O28" s="29">
        <f t="shared" si="4"/>
        <v>0</v>
      </c>
      <c r="P28" s="76">
        <f t="shared" si="5"/>
        <v>0</v>
      </c>
    </row>
    <row r="29" spans="1:16" ht="25.5">
      <c r="A29" s="22">
        <v>12</v>
      </c>
      <c r="B29" s="50"/>
      <c r="C29" s="25" t="s">
        <v>276</v>
      </c>
      <c r="D29" s="87" t="s">
        <v>23</v>
      </c>
      <c r="E29" s="84">
        <v>1</v>
      </c>
      <c r="F29" s="29"/>
      <c r="G29" s="29"/>
      <c r="H29" s="29"/>
      <c r="I29" s="29"/>
      <c r="J29" s="29"/>
      <c r="K29" s="29">
        <f t="shared" si="0"/>
        <v>0</v>
      </c>
      <c r="L29" s="29">
        <f t="shared" si="1"/>
        <v>0</v>
      </c>
      <c r="M29" s="29">
        <f t="shared" si="2"/>
        <v>0</v>
      </c>
      <c r="N29" s="29">
        <f t="shared" si="3"/>
        <v>0</v>
      </c>
      <c r="O29" s="29">
        <f t="shared" si="4"/>
        <v>0</v>
      </c>
      <c r="P29" s="76">
        <f t="shared" si="5"/>
        <v>0</v>
      </c>
    </row>
    <row r="30" spans="1:16" ht="25.5">
      <c r="A30" s="22">
        <v>13</v>
      </c>
      <c r="B30" s="50"/>
      <c r="C30" s="25" t="s">
        <v>277</v>
      </c>
      <c r="D30" s="87" t="s">
        <v>23</v>
      </c>
      <c r="E30" s="84">
        <v>3</v>
      </c>
      <c r="F30" s="29"/>
      <c r="G30" s="29"/>
      <c r="H30" s="29"/>
      <c r="I30" s="29"/>
      <c r="J30" s="29"/>
      <c r="K30" s="29">
        <f t="shared" si="0"/>
        <v>0</v>
      </c>
      <c r="L30" s="29">
        <f t="shared" si="1"/>
        <v>0</v>
      </c>
      <c r="M30" s="29">
        <f t="shared" si="2"/>
        <v>0</v>
      </c>
      <c r="N30" s="29">
        <f t="shared" si="3"/>
        <v>0</v>
      </c>
      <c r="O30" s="29">
        <f t="shared" si="4"/>
        <v>0</v>
      </c>
      <c r="P30" s="76">
        <f t="shared" si="5"/>
        <v>0</v>
      </c>
    </row>
    <row r="31" spans="1:16">
      <c r="A31" s="22">
        <v>14</v>
      </c>
      <c r="B31" s="50"/>
      <c r="C31" s="25" t="s">
        <v>278</v>
      </c>
      <c r="D31" s="87" t="s">
        <v>23</v>
      </c>
      <c r="E31" s="84">
        <v>2</v>
      </c>
      <c r="F31" s="29"/>
      <c r="G31" s="29"/>
      <c r="H31" s="29"/>
      <c r="I31" s="29"/>
      <c r="J31" s="29"/>
      <c r="K31" s="29">
        <f t="shared" si="0"/>
        <v>0</v>
      </c>
      <c r="L31" s="29">
        <f t="shared" si="1"/>
        <v>0</v>
      </c>
      <c r="M31" s="29">
        <f t="shared" si="2"/>
        <v>0</v>
      </c>
      <c r="N31" s="29">
        <f t="shared" si="3"/>
        <v>0</v>
      </c>
      <c r="O31" s="29">
        <f t="shared" si="4"/>
        <v>0</v>
      </c>
      <c r="P31" s="76">
        <f t="shared" si="5"/>
        <v>0</v>
      </c>
    </row>
    <row r="32" spans="1:16">
      <c r="A32" s="22">
        <v>15</v>
      </c>
      <c r="B32" s="50"/>
      <c r="C32" s="25" t="s">
        <v>279</v>
      </c>
      <c r="D32" s="87" t="s">
        <v>23</v>
      </c>
      <c r="E32" s="83">
        <v>6</v>
      </c>
      <c r="F32" s="29"/>
      <c r="G32" s="29"/>
      <c r="H32" s="29"/>
      <c r="I32" s="29"/>
      <c r="J32" s="29"/>
      <c r="K32" s="29">
        <f t="shared" si="0"/>
        <v>0</v>
      </c>
      <c r="L32" s="29">
        <f t="shared" si="1"/>
        <v>0</v>
      </c>
      <c r="M32" s="29">
        <f t="shared" si="2"/>
        <v>0</v>
      </c>
      <c r="N32" s="29">
        <f t="shared" si="3"/>
        <v>0</v>
      </c>
      <c r="O32" s="29">
        <f t="shared" si="4"/>
        <v>0</v>
      </c>
      <c r="P32" s="76">
        <f t="shared" si="5"/>
        <v>0</v>
      </c>
    </row>
    <row r="33" spans="1:16">
      <c r="A33" s="22">
        <v>16</v>
      </c>
      <c r="B33" s="50"/>
      <c r="C33" s="25" t="s">
        <v>280</v>
      </c>
      <c r="D33" s="87" t="s">
        <v>23</v>
      </c>
      <c r="E33" s="83">
        <v>3</v>
      </c>
      <c r="F33" s="29"/>
      <c r="G33" s="29"/>
      <c r="H33" s="29"/>
      <c r="I33" s="29"/>
      <c r="J33" s="29"/>
      <c r="K33" s="29">
        <f t="shared" si="0"/>
        <v>0</v>
      </c>
      <c r="L33" s="29">
        <f t="shared" si="1"/>
        <v>0</v>
      </c>
      <c r="M33" s="29">
        <f t="shared" si="2"/>
        <v>0</v>
      </c>
      <c r="N33" s="29">
        <f t="shared" si="3"/>
        <v>0</v>
      </c>
      <c r="O33" s="29">
        <f t="shared" si="4"/>
        <v>0</v>
      </c>
      <c r="P33" s="76">
        <f t="shared" si="5"/>
        <v>0</v>
      </c>
    </row>
    <row r="34" spans="1:16">
      <c r="A34" s="22">
        <v>17</v>
      </c>
      <c r="B34" s="50"/>
      <c r="C34" s="25" t="s">
        <v>281</v>
      </c>
      <c r="D34" s="87" t="s">
        <v>23</v>
      </c>
      <c r="E34" s="84">
        <v>1</v>
      </c>
      <c r="F34" s="29"/>
      <c r="G34" s="29"/>
      <c r="H34" s="29"/>
      <c r="I34" s="29"/>
      <c r="J34" s="29"/>
      <c r="K34" s="29">
        <f t="shared" si="0"/>
        <v>0</v>
      </c>
      <c r="L34" s="29">
        <f t="shared" si="1"/>
        <v>0</v>
      </c>
      <c r="M34" s="29">
        <f t="shared" si="2"/>
        <v>0</v>
      </c>
      <c r="N34" s="29">
        <f t="shared" si="3"/>
        <v>0</v>
      </c>
      <c r="O34" s="29">
        <f t="shared" si="4"/>
        <v>0</v>
      </c>
      <c r="P34" s="76">
        <f t="shared" si="5"/>
        <v>0</v>
      </c>
    </row>
    <row r="35" spans="1:16">
      <c r="A35" s="22">
        <v>18</v>
      </c>
      <c r="B35" s="50"/>
      <c r="C35" s="25" t="s">
        <v>259</v>
      </c>
      <c r="D35" s="87" t="s">
        <v>195</v>
      </c>
      <c r="E35" s="84">
        <v>4</v>
      </c>
      <c r="F35" s="29"/>
      <c r="G35" s="29"/>
      <c r="H35" s="29"/>
      <c r="I35" s="29"/>
      <c r="J35" s="29"/>
      <c r="K35" s="29">
        <f t="shared" si="0"/>
        <v>0</v>
      </c>
      <c r="L35" s="29">
        <f t="shared" si="1"/>
        <v>0</v>
      </c>
      <c r="M35" s="29">
        <f t="shared" si="2"/>
        <v>0</v>
      </c>
      <c r="N35" s="29">
        <f t="shared" si="3"/>
        <v>0</v>
      </c>
      <c r="O35" s="29">
        <f t="shared" si="4"/>
        <v>0</v>
      </c>
      <c r="P35" s="76">
        <f t="shared" si="5"/>
        <v>0</v>
      </c>
    </row>
    <row r="36" spans="1:16">
      <c r="A36" s="22">
        <v>19</v>
      </c>
      <c r="B36" s="50"/>
      <c r="C36" s="25" t="s">
        <v>263</v>
      </c>
      <c r="D36" s="87" t="s">
        <v>195</v>
      </c>
      <c r="E36" s="84">
        <v>1</v>
      </c>
      <c r="F36" s="29"/>
      <c r="G36" s="29"/>
      <c r="H36" s="29"/>
      <c r="I36" s="29"/>
      <c r="J36" s="29"/>
      <c r="K36" s="29">
        <f t="shared" si="0"/>
        <v>0</v>
      </c>
      <c r="L36" s="29">
        <f t="shared" si="1"/>
        <v>0</v>
      </c>
      <c r="M36" s="29">
        <f t="shared" si="2"/>
        <v>0</v>
      </c>
      <c r="N36" s="29">
        <f t="shared" si="3"/>
        <v>0</v>
      </c>
      <c r="O36" s="29">
        <f t="shared" si="4"/>
        <v>0</v>
      </c>
      <c r="P36" s="76">
        <f t="shared" si="5"/>
        <v>0</v>
      </c>
    </row>
    <row r="37" spans="1:16">
      <c r="A37" s="22"/>
      <c r="B37" s="50"/>
      <c r="C37" s="104" t="s">
        <v>265</v>
      </c>
      <c r="D37" s="87"/>
      <c r="E37" s="84"/>
      <c r="F37" s="29"/>
      <c r="G37" s="29"/>
      <c r="H37" s="29"/>
      <c r="I37" s="29"/>
      <c r="J37" s="29"/>
      <c r="K37" s="29"/>
      <c r="L37" s="29"/>
      <c r="M37" s="29"/>
      <c r="N37" s="29"/>
      <c r="O37" s="29"/>
      <c r="P37" s="76"/>
    </row>
    <row r="38" spans="1:16" ht="76.5">
      <c r="A38" s="22">
        <v>1</v>
      </c>
      <c r="B38" s="50"/>
      <c r="C38" s="25" t="s">
        <v>282</v>
      </c>
      <c r="D38" s="87" t="s">
        <v>195</v>
      </c>
      <c r="E38" s="83">
        <v>2</v>
      </c>
      <c r="F38" s="29"/>
      <c r="G38" s="29"/>
      <c r="H38" s="29"/>
      <c r="I38" s="29"/>
      <c r="J38" s="29"/>
      <c r="K38" s="29">
        <f t="shared" ref="K38:K40" si="6">SUM(H38:J38)</f>
        <v>0</v>
      </c>
      <c r="L38" s="29">
        <f t="shared" ref="L38:L40" si="7">ROUND(E38*F38,2)</f>
        <v>0</v>
      </c>
      <c r="M38" s="29">
        <f t="shared" ref="M38:M40" si="8">ROUND(E38*H38,2)</f>
        <v>0</v>
      </c>
      <c r="N38" s="29">
        <f t="shared" ref="N38:N40" si="9">ROUND(E38*I38,2)</f>
        <v>0</v>
      </c>
      <c r="O38" s="29">
        <f t="shared" ref="O38:O40" si="10">ROUND(E38*J38,2)</f>
        <v>0</v>
      </c>
      <c r="P38" s="76">
        <f t="shared" ref="P38:P40" si="11">SUM(M38:O38)</f>
        <v>0</v>
      </c>
    </row>
    <row r="39" spans="1:16" ht="25.5">
      <c r="A39" s="22">
        <v>2</v>
      </c>
      <c r="B39" s="50"/>
      <c r="C39" s="25" t="s">
        <v>283</v>
      </c>
      <c r="D39" s="87" t="s">
        <v>195</v>
      </c>
      <c r="E39" s="84">
        <v>4</v>
      </c>
      <c r="F39" s="29"/>
      <c r="G39" s="29"/>
      <c r="H39" s="29"/>
      <c r="I39" s="29"/>
      <c r="J39" s="29"/>
      <c r="K39" s="29">
        <f t="shared" si="6"/>
        <v>0</v>
      </c>
      <c r="L39" s="29">
        <f t="shared" si="7"/>
        <v>0</v>
      </c>
      <c r="M39" s="29">
        <f t="shared" si="8"/>
        <v>0</v>
      </c>
      <c r="N39" s="29">
        <f t="shared" si="9"/>
        <v>0</v>
      </c>
      <c r="O39" s="29">
        <f t="shared" si="10"/>
        <v>0</v>
      </c>
      <c r="P39" s="76">
        <f t="shared" si="11"/>
        <v>0</v>
      </c>
    </row>
    <row r="40" spans="1:16" ht="38.25">
      <c r="A40" s="22">
        <v>3</v>
      </c>
      <c r="B40" s="50"/>
      <c r="C40" s="25" t="s">
        <v>266</v>
      </c>
      <c r="D40" s="87" t="s">
        <v>195</v>
      </c>
      <c r="E40" s="84">
        <v>4</v>
      </c>
      <c r="F40" s="29"/>
      <c r="G40" s="29"/>
      <c r="H40" s="29"/>
      <c r="I40" s="29"/>
      <c r="J40" s="29"/>
      <c r="K40" s="29">
        <f t="shared" si="6"/>
        <v>0</v>
      </c>
      <c r="L40" s="29">
        <f t="shared" si="7"/>
        <v>0</v>
      </c>
      <c r="M40" s="29">
        <f t="shared" si="8"/>
        <v>0</v>
      </c>
      <c r="N40" s="29">
        <f t="shared" si="9"/>
        <v>0</v>
      </c>
      <c r="O40" s="29">
        <f t="shared" si="10"/>
        <v>0</v>
      </c>
      <c r="P40" s="76">
        <f t="shared" si="11"/>
        <v>0</v>
      </c>
    </row>
    <row r="41" spans="1:16" ht="15.75" thickBot="1">
      <c r="A41" s="51"/>
      <c r="B41" s="78"/>
      <c r="C41" s="52"/>
      <c r="D41" s="53"/>
      <c r="E41" s="54"/>
      <c r="F41" s="55"/>
      <c r="G41" s="55"/>
      <c r="H41" s="55"/>
      <c r="I41" s="55"/>
      <c r="J41" s="55"/>
      <c r="K41" s="55"/>
      <c r="L41" s="55"/>
      <c r="M41" s="55"/>
      <c r="N41" s="55"/>
      <c r="O41" s="55"/>
      <c r="P41" s="79"/>
    </row>
    <row r="42" spans="1:16" ht="15.75" thickBot="1">
      <c r="A42" s="86"/>
      <c r="B42" s="189" t="s">
        <v>87</v>
      </c>
      <c r="C42" s="190"/>
      <c r="D42" s="190"/>
      <c r="E42" s="190"/>
      <c r="F42" s="190"/>
      <c r="G42" s="190"/>
      <c r="H42" s="190"/>
      <c r="I42" s="190"/>
      <c r="J42" s="190"/>
      <c r="K42" s="191"/>
      <c r="L42" s="47">
        <f>SUM(L17:L40)</f>
        <v>0</v>
      </c>
      <c r="M42" s="48">
        <f>SUM(M17:M40)</f>
        <v>0</v>
      </c>
      <c r="N42" s="48">
        <f>SUM(N17:N40)</f>
        <v>0</v>
      </c>
      <c r="O42" s="48">
        <f>SUM(O17:O40)</f>
        <v>0</v>
      </c>
      <c r="P42" s="49">
        <f>SUM(P17:P40)</f>
        <v>0</v>
      </c>
    </row>
    <row r="43" spans="1:16">
      <c r="A43" s="3"/>
      <c r="B43" s="3"/>
      <c r="C43" s="3"/>
      <c r="D43" s="3"/>
      <c r="E43" s="3"/>
      <c r="F43" s="3"/>
      <c r="G43" s="3"/>
      <c r="H43" s="3"/>
      <c r="I43" s="3"/>
      <c r="J43" s="3"/>
      <c r="K43" s="3"/>
      <c r="L43" s="3"/>
      <c r="M43" s="3"/>
      <c r="N43" s="3"/>
      <c r="O43" s="3"/>
      <c r="P43" s="3"/>
    </row>
    <row r="44" spans="1:16">
      <c r="A44" s="1"/>
      <c r="B44" s="1"/>
      <c r="C44" s="2"/>
      <c r="D44" s="2"/>
      <c r="E44" s="2"/>
      <c r="F44" s="1"/>
      <c r="G44" s="1"/>
      <c r="H44" s="1"/>
      <c r="I44" s="1"/>
      <c r="J44" s="1"/>
      <c r="K44" s="1"/>
      <c r="L44" s="1"/>
      <c r="M44" s="1"/>
      <c r="N44" s="1"/>
      <c r="O44" s="1"/>
      <c r="P44" s="1"/>
    </row>
    <row r="45" spans="1:16" s="82" customFormat="1" ht="14.25">
      <c r="A45" s="80" t="s">
        <v>32</v>
      </c>
      <c r="B45" s="192" t="str">
        <f>Koptame!B21</f>
        <v>Olga Osadčuka</v>
      </c>
      <c r="C45" s="192"/>
      <c r="D45" s="81"/>
      <c r="E45" s="81"/>
    </row>
    <row r="46" spans="1:16" s="82" customFormat="1" ht="14.25">
      <c r="A46" s="80"/>
      <c r="B46" s="188" t="s">
        <v>26</v>
      </c>
      <c r="C46" s="188"/>
      <c r="D46" s="188"/>
      <c r="E46" s="188"/>
    </row>
    <row r="47" spans="1:16" s="82" customFormat="1" ht="14.25">
      <c r="A47" s="80" t="str">
        <f>Koptame!A23</f>
        <v>Tāme sastādīta 2021.gada 11. aprīlī</v>
      </c>
      <c r="B47" s="80"/>
      <c r="C47" s="80"/>
      <c r="D47" s="80"/>
      <c r="E47" s="80"/>
    </row>
    <row r="48" spans="1:16" s="82" customFormat="1" ht="14.25">
      <c r="A48" s="80"/>
      <c r="B48" s="80"/>
      <c r="C48" s="80"/>
      <c r="D48" s="80"/>
      <c r="E48" s="80"/>
    </row>
    <row r="49" spans="1:5" s="82" customFormat="1" ht="14.25">
      <c r="A49" s="80" t="s">
        <v>33</v>
      </c>
      <c r="B49" s="192" t="str">
        <f>Koptame!B25</f>
        <v>Olga Osadčuka</v>
      </c>
      <c r="C49" s="192"/>
      <c r="D49" s="81"/>
      <c r="E49" s="81"/>
    </row>
    <row r="50" spans="1:5" s="82" customFormat="1" ht="14.25">
      <c r="A50" s="80"/>
      <c r="B50" s="188" t="s">
        <v>26</v>
      </c>
      <c r="C50" s="188"/>
      <c r="D50" s="188"/>
      <c r="E50" s="188"/>
    </row>
    <row r="51" spans="1:5" s="82" customFormat="1" ht="14.25">
      <c r="A51" s="80" t="s">
        <v>34</v>
      </c>
      <c r="B51" s="80"/>
      <c r="C51" s="80" t="str">
        <f>Koptame!B27</f>
        <v>4-02257</v>
      </c>
      <c r="D51" s="80"/>
      <c r="E51" s="80"/>
    </row>
  </sheetData>
  <mergeCells count="29">
    <mergeCell ref="O1:P1"/>
    <mergeCell ref="D2:H2"/>
    <mergeCell ref="C3:N3"/>
    <mergeCell ref="C4:N4"/>
    <mergeCell ref="A6:B6"/>
    <mergeCell ref="C6:N6"/>
    <mergeCell ref="A7:B7"/>
    <mergeCell ref="C7:N7"/>
    <mergeCell ref="A8:B8"/>
    <mergeCell ref="C8:N8"/>
    <mergeCell ref="A9:B9"/>
    <mergeCell ref="C9:N9"/>
    <mergeCell ref="A14:A15"/>
    <mergeCell ref="B14:B15"/>
    <mergeCell ref="C14:C15"/>
    <mergeCell ref="D14:D15"/>
    <mergeCell ref="E14:E15"/>
    <mergeCell ref="A10:B10"/>
    <mergeCell ref="C10:N10"/>
    <mergeCell ref="A11:H11"/>
    <mergeCell ref="I11:J11"/>
    <mergeCell ref="N11:O11"/>
    <mergeCell ref="B50:E50"/>
    <mergeCell ref="F14:K14"/>
    <mergeCell ref="L14:P14"/>
    <mergeCell ref="B42:K42"/>
    <mergeCell ref="B45:C45"/>
    <mergeCell ref="B46:E46"/>
    <mergeCell ref="B49:C49"/>
  </mergeCells>
  <pageMargins left="0.75" right="0.75" top="1" bottom="1" header="0.5" footer="0.5"/>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Koptame</vt:lpstr>
      <vt:lpstr>Kopsav</vt:lpstr>
      <vt:lpstr>1-1</vt:lpstr>
      <vt:lpstr>1-2</vt:lpstr>
      <vt:lpstr>1-3</vt:lpstr>
      <vt:lpstr>1-4</vt:lpstr>
      <vt:lpstr>1-5</vt:lpstr>
      <vt:lpstr>1-6</vt:lpstr>
      <vt:lpstr>2-1</vt:lpstr>
      <vt:lpstr>2-2</vt:lpstr>
      <vt:lpstr>2-3</vt:lpstr>
      <vt:lpstr>2-4</vt:lpstr>
      <vt:lpstr>2-5</vt:lpstr>
      <vt:lpstr>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nemar</dc:creator>
  <cp:lastModifiedBy>HARALDS</cp:lastModifiedBy>
  <dcterms:created xsi:type="dcterms:W3CDTF">2020-05-28T19:05:00Z</dcterms:created>
  <dcterms:modified xsi:type="dcterms:W3CDTF">2021-04-19T12:56:27Z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1049-11.2.0.9363</vt:lpwstr>
  </property>
</Properties>
</file>